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C3596F06-6094-43A2-8A05-BAAAF20A7CCC}" xr6:coauthVersionLast="47" xr6:coauthVersionMax="47" xr10:uidLastSave="{00000000-0000-0000-0000-000000000000}"/>
  <bookViews>
    <workbookView xWindow="-120" yWindow="-120" windowWidth="29040" windowHeight="15840" xr2:uid="{1A3A71E5-C0DD-4824-B835-667E290916CB}"/>
  </bookViews>
  <sheets>
    <sheet name="Actual to Budget PL" sheetId="1" r:id="rId1"/>
    <sheet name="Balance Sheet" sheetId="2" r:id="rId2"/>
    <sheet name="Rev by Type YTD" sheetId="3" r:id="rId3"/>
    <sheet name="Rev by Type April" sheetId="4" r:id="rId4"/>
  </sheets>
  <definedNames>
    <definedName name="_xlnm.Print_Area" localSheetId="0">'Actual to Budget PL'!$A$1:$AR$46</definedName>
    <definedName name="_xlnm.Print_Area" localSheetId="1">'Balance Sheet'!$A$1:$K$19</definedName>
    <definedName name="_xlnm.Print_Area" localSheetId="3">'Rev by Type April'!$A$1:$N$13</definedName>
    <definedName name="_xlnm.Print_Area" localSheetId="2">'Rev by Type YTD'!$A$1:$N$14</definedName>
    <definedName name="_xlnm.Print_Titles" localSheetId="0">'Actual to Budget PL'!$A:$E,'Actual to Budget PL'!$1:$2</definedName>
    <definedName name="_xlnm.Print_Titles" localSheetId="1">'Balance Sheet'!$A:$D,'Balance Sheet'!$1:$2</definedName>
    <definedName name="_xlnm.Print_Titles" localSheetId="3">'Rev by Type April'!$A:$E,'Rev by Type April'!$1:$1</definedName>
    <definedName name="_xlnm.Print_Titles" localSheetId="2">'Rev by Type YTD'!$A:$E,'Rev by Type YTD'!$1:$1</definedName>
    <definedName name="QB_COLUMN_10210" localSheetId="3" hidden="1">'Rev by Type April'!$F$1</definedName>
    <definedName name="QB_COLUMN_10210" localSheetId="2" hidden="1">'Rev by Type YTD'!$F$1</definedName>
    <definedName name="QB_COLUMN_11210" localSheetId="3" hidden="1">'Rev by Type April'!$H$1</definedName>
    <definedName name="QB_COLUMN_11210" localSheetId="2" hidden="1">'Rev by Type YTD'!$H$1</definedName>
    <definedName name="QB_COLUMN_290" localSheetId="0" hidden="1">'Actual to Budget PL'!$V$1</definedName>
    <definedName name="QB_COLUMN_42301" localSheetId="3" hidden="1">'Rev by Type April'!$N$1</definedName>
    <definedName name="QB_COLUMN_42301" localSheetId="2" hidden="1">'Rev by Type YTD'!$N$1</definedName>
    <definedName name="QB_COLUMN_59200" localSheetId="1" hidden="1">'Balance Sheet'!$E$2</definedName>
    <definedName name="QB_COLUMN_59201" localSheetId="0" hidden="1">'Actual to Budget PL'!$F$2</definedName>
    <definedName name="QB_COLUMN_59202" localSheetId="0" hidden="1">'Actual to Budget PL'!$N$2</definedName>
    <definedName name="QB_COLUMN_59203" localSheetId="0" hidden="1">'Actual to Budget PL'!$V$2</definedName>
    <definedName name="QB_COLUMN_59204" localSheetId="0" hidden="1">'Actual to Budget PL'!$AD$2</definedName>
    <definedName name="QB_COLUMN_59300" localSheetId="0" hidden="1">'Actual to Budget PL'!$AL$2</definedName>
    <definedName name="QB_COLUMN_61210" localSheetId="1" hidden="1">'Balance Sheet'!$G$2</definedName>
    <definedName name="QB_COLUMN_6210" localSheetId="3" hidden="1">'Rev by Type April'!$L$1</definedName>
    <definedName name="QB_COLUMN_6210" localSheetId="2" hidden="1">'Rev by Type YTD'!$L$1</definedName>
    <definedName name="QB_COLUMN_63620" localSheetId="0" hidden="1">'Actual to Budget PL'!$AP$2</definedName>
    <definedName name="QB_COLUMN_63620" localSheetId="1" hidden="1">'Balance Sheet'!$I$2</definedName>
    <definedName name="QB_COLUMN_63621" localSheetId="0" hidden="1">'Actual to Budget PL'!$J$2</definedName>
    <definedName name="QB_COLUMN_63622" localSheetId="0" hidden="1">'Actual to Budget PL'!$R$2</definedName>
    <definedName name="QB_COLUMN_63623" localSheetId="0" hidden="1">'Actual to Budget PL'!$Z$2</definedName>
    <definedName name="QB_COLUMN_63624" localSheetId="0" hidden="1">'Actual to Budget PL'!$AH$2</definedName>
    <definedName name="QB_COLUMN_64430" localSheetId="0" hidden="1">'Actual to Budget PL'!$AR$2</definedName>
    <definedName name="QB_COLUMN_64431" localSheetId="0" hidden="1">'Actual to Budget PL'!$L$2</definedName>
    <definedName name="QB_COLUMN_64432" localSheetId="0" hidden="1">'Actual to Budget PL'!$T$2</definedName>
    <definedName name="QB_COLUMN_64433" localSheetId="0" hidden="1">'Actual to Budget PL'!$AB$2</definedName>
    <definedName name="QB_COLUMN_64434" localSheetId="0" hidden="1">'Actual to Budget PL'!$AJ$2</definedName>
    <definedName name="QB_COLUMN_64830" localSheetId="1" hidden="1">'Balance Sheet'!$K$2</definedName>
    <definedName name="QB_COLUMN_7210" localSheetId="3" hidden="1">'Rev by Type April'!$J$1</definedName>
    <definedName name="QB_COLUMN_7210" localSheetId="2" hidden="1">'Rev by Type YTD'!$J$1</definedName>
    <definedName name="QB_COLUMN_76211" localSheetId="0" hidden="1">'Actual to Budget PL'!$H$2</definedName>
    <definedName name="QB_COLUMN_76212" localSheetId="0" hidden="1">'Actual to Budget PL'!$P$2</definedName>
    <definedName name="QB_COLUMN_76213" localSheetId="0" hidden="1">'Actual to Budget PL'!$X$2</definedName>
    <definedName name="QB_COLUMN_76214" localSheetId="0" hidden="1">'Actual to Budget PL'!$AF$2</definedName>
    <definedName name="QB_COLUMN_76310" localSheetId="0" hidden="1">'Actual to Budget PL'!$AN$2</definedName>
    <definedName name="QB_DATA_0" localSheetId="0" hidden="1">'Actual to Budget PL'!$5:$5,'Actual to Budget PL'!$6:$6,'Actual to Budget PL'!$7:$7,'Actual to Budget PL'!$8:$8,'Actual to Budget PL'!$9:$9,'Actual to Budget PL'!$10:$10,'Actual to Budget PL'!$14:$14,'Actual to Budget PL'!$15:$15,'Actual to Budget PL'!$16:$16,'Actual to Budget PL'!$17:$17,'Actual to Budget PL'!$18:$18,'Actual to Budget PL'!$19:$19,'Actual to Budget PL'!$20:$20,'Actual to Budget PL'!$21:$21,'Actual to Budget PL'!$22:$22,'Actual to Budget PL'!$23:$23</definedName>
    <definedName name="QB_DATA_0" localSheetId="1" hidden="1">'Balance Sheet'!$5:$5,'Balance Sheet'!$6:$6,'Balance Sheet'!$7:$7,'Balance Sheet'!$9:$9,'Balance Sheet'!$14:$14,'Balance Sheet'!$15:$15,'Balance Sheet'!$18:$18</definedName>
    <definedName name="QB_DATA_0" localSheetId="3" hidden="1">'Rev by Type April'!$4:$4,'Rev by Type April'!$5:$5,'Rev by Type April'!$6:$6,'Rev by Type April'!$7:$7,'Rev by Type April'!$8:$8</definedName>
    <definedName name="QB_DATA_0" localSheetId="2" hidden="1">'Rev by Type YTD'!$4:$4,'Rev by Type YTD'!$5:$5,'Rev by Type YTD'!$6:$6,'Rev by Type YTD'!$7:$7,'Rev by Type YTD'!$8:$8,'Rev by Type YTD'!$9:$9</definedName>
    <definedName name="QB_DATA_1" localSheetId="0" hidden="1">'Actual to Budget PL'!$24:$24,'Actual to Budget PL'!$25:$25,'Actual to Budget PL'!$26:$26,'Actual to Budget PL'!$27:$27,'Actual to Budget PL'!$28:$28,'Actual to Budget PL'!$29:$29,'Actual to Budget PL'!$30:$30,'Actual to Budget PL'!$31:$31,'Actual to Budget PL'!$32:$32,'Actual to Budget PL'!$33:$33,'Actual to Budget PL'!$34:$34,'Actual to Budget PL'!$35:$35,'Actual to Budget PL'!$36:$36,'Actual to Budget PL'!$41:$41,'Actual to Budget PL'!$42:$42,'Actual to Budget PL'!$43:$43</definedName>
    <definedName name="QB_DATA_2" localSheetId="0" hidden="1">'Actual to Budget PL'!#REF!</definedName>
    <definedName name="QB_FORMULA_0" localSheetId="0" hidden="1">'Actual to Budget PL'!$J$5,'Actual to Budget PL'!$L$5,'Actual to Budget PL'!$R$5,'Actual to Budget PL'!$T$5,'Actual to Budget PL'!$Z$5,'Actual to Budget PL'!$AB$5,'Actual to Budget PL'!$AH$5,'Actual to Budget PL'!$AJ$5,'Actual to Budget PL'!$AL$5,'Actual to Budget PL'!$AN$5,'Actual to Budget PL'!$AP$5,'Actual to Budget PL'!$AR$5,'Actual to Budget PL'!$J$6,'Actual to Budget PL'!$L$6,'Actual to Budget PL'!$R$6,'Actual to Budget PL'!$T$6</definedName>
    <definedName name="QB_FORMULA_0" localSheetId="1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3" hidden="1">'Rev by Type April'!$N$4,'Rev by Type April'!$N$5,'Rev by Type April'!$N$6,'Rev by Type April'!$N$7,'Rev by Type April'!$N$8,'Rev by Type April'!$F$9,'Rev by Type April'!$H$9,'Rev by Type April'!$J$9,'Rev by Type April'!$L$9,'Rev by Type April'!$N$9,'Rev by Type April'!$F$10,'Rev by Type April'!$H$10,'Rev by Type April'!$J$10,'Rev by Type April'!$L$10,'Rev by Type April'!$N$10,'Rev by Type April'!$F$11</definedName>
    <definedName name="QB_FORMULA_0" localSheetId="2" hidden="1">'Rev by Type YTD'!$N$4,'Rev by Type YTD'!$N$5,'Rev by Type YTD'!$N$6,'Rev by Type YTD'!$N$7,'Rev by Type YTD'!$N$8,'Rev by Type YTD'!$N$9,'Rev by Type YTD'!$F$10,'Rev by Type YTD'!$H$10,'Rev by Type YTD'!$J$10,'Rev by Type YTD'!$L$10,'Rev by Type YTD'!$N$10,'Rev by Type YTD'!$F$11,'Rev by Type YTD'!$H$11,'Rev by Type YTD'!$J$11,'Rev by Type YTD'!$L$11,'Rev by Type YTD'!$N$11</definedName>
    <definedName name="QB_FORMULA_1" localSheetId="0" hidden="1">'Actual to Budget PL'!$Z$6,'Actual to Budget PL'!$AB$6,'Actual to Budget PL'!$AH$6,'Actual to Budget PL'!$AJ$6,'Actual to Budget PL'!$AL$6,'Actual to Budget PL'!$AN$6,'Actual to Budget PL'!$AP$6,'Actual to Budget PL'!$AR$6,'Actual to Budget PL'!$J$7,'Actual to Budget PL'!$L$7,'Actual to Budget PL'!$R$7,'Actual to Budget PL'!$T$7,'Actual to Budget PL'!$Z$7,'Actual to Budget PL'!$AB$7,'Actual to Budget PL'!$AH$7,'Actual to Budget PL'!$AJ$7</definedName>
    <definedName name="QB_FORMULA_1" localSheetId="1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3" hidden="1">'Rev by Type April'!$H$11,'Rev by Type April'!$J$11,'Rev by Type April'!$L$11,'Rev by Type April'!$N$11,'Rev by Type April'!$F$12,'Rev by Type April'!$H$12,'Rev by Type April'!$J$12,'Rev by Type April'!$L$12,'Rev by Type April'!$N$12</definedName>
    <definedName name="QB_FORMULA_1" localSheetId="2" hidden="1">'Rev by Type YTD'!$F$12,'Rev by Type YTD'!$H$12,'Rev by Type YTD'!$J$12,'Rev by Type YTD'!$L$12,'Rev by Type YTD'!$N$12,'Rev by Type YTD'!$F$13,'Rev by Type YTD'!$H$13,'Rev by Type YTD'!$J$13,'Rev by Type YTD'!$L$13,'Rev by Type YTD'!$N$13</definedName>
    <definedName name="QB_FORMULA_10" localSheetId="0" hidden="1">'Actual to Budget PL'!$J$18,'Actual to Budget PL'!$L$18,'Actual to Budget PL'!$R$18,'Actual to Budget PL'!$T$18,'Actual to Budget PL'!$Z$18,'Actual to Budget PL'!$AB$18,'Actual to Budget PL'!$AH$18,'Actual to Budget PL'!$AJ$18,'Actual to Budget PL'!$AL$18,'Actual to Budget PL'!$AN$18,'Actual to Budget PL'!$AP$18,'Actual to Budget PL'!$AR$18,'Actual to Budget PL'!$J$19,'Actual to Budget PL'!$L$19,'Actual to Budget PL'!$R$19,'Actual to Budget PL'!$T$19</definedName>
    <definedName name="QB_FORMULA_11" localSheetId="0" hidden="1">'Actual to Budget PL'!$Z$19,'Actual to Budget PL'!$AB$19,'Actual to Budget PL'!$AH$19,'Actual to Budget PL'!$AJ$19,'Actual to Budget PL'!$AL$19,'Actual to Budget PL'!$AN$19,'Actual to Budget PL'!$AP$19,'Actual to Budget PL'!$AR$19,'Actual to Budget PL'!$J$20,'Actual to Budget PL'!$L$20,'Actual to Budget PL'!$R$20,'Actual to Budget PL'!$T$20,'Actual to Budget PL'!$Z$20,'Actual to Budget PL'!$AB$20,'Actual to Budget PL'!$AH$20,'Actual to Budget PL'!$AJ$20</definedName>
    <definedName name="QB_FORMULA_12" localSheetId="0" hidden="1">'Actual to Budget PL'!$AL$20,'Actual to Budget PL'!$AN$20,'Actual to Budget PL'!$AP$20,'Actual to Budget PL'!$AR$20,'Actual to Budget PL'!$J$21,'Actual to Budget PL'!$L$21,'Actual to Budget PL'!$R$21,'Actual to Budget PL'!$T$21,'Actual to Budget PL'!$Z$21,'Actual to Budget PL'!$AB$21,'Actual to Budget PL'!$AH$21,'Actual to Budget PL'!$AJ$21,'Actual to Budget PL'!$AL$21,'Actual to Budget PL'!$AN$21,'Actual to Budget PL'!$AP$21,'Actual to Budget PL'!$AR$21</definedName>
    <definedName name="QB_FORMULA_13" localSheetId="0" hidden="1">'Actual to Budget PL'!$J$22,'Actual to Budget PL'!$L$22,'Actual to Budget PL'!$R$22,'Actual to Budget PL'!$T$22,'Actual to Budget PL'!$Z$22,'Actual to Budget PL'!$AB$22,'Actual to Budget PL'!$AH$22,'Actual to Budget PL'!$AJ$22,'Actual to Budget PL'!$AL$22,'Actual to Budget PL'!$AN$22,'Actual to Budget PL'!$AP$22,'Actual to Budget PL'!$AR$22,'Actual to Budget PL'!$J$23,'Actual to Budget PL'!$L$23,'Actual to Budget PL'!$R$23,'Actual to Budget PL'!$T$23</definedName>
    <definedName name="QB_FORMULA_14" localSheetId="0" hidden="1">'Actual to Budget PL'!$Z$23,'Actual to Budget PL'!$AB$23,'Actual to Budget PL'!$AH$23,'Actual to Budget PL'!$AJ$23,'Actual to Budget PL'!$AL$23,'Actual to Budget PL'!$AN$23,'Actual to Budget PL'!$AP$23,'Actual to Budget PL'!$AR$23,'Actual to Budget PL'!$J$24,'Actual to Budget PL'!$L$24,'Actual to Budget PL'!$R$24,'Actual to Budget PL'!$T$24,'Actual to Budget PL'!$Z$24,'Actual to Budget PL'!$AB$24,'Actual to Budget PL'!$AH$24,'Actual to Budget PL'!$AJ$24</definedName>
    <definedName name="QB_FORMULA_15" localSheetId="0" hidden="1">'Actual to Budget PL'!$AL$24,'Actual to Budget PL'!$AN$24,'Actual to Budget PL'!$AP$24,'Actual to Budget PL'!$AR$24,'Actual to Budget PL'!$J$25,'Actual to Budget PL'!$L$25,'Actual to Budget PL'!$R$25,'Actual to Budget PL'!$T$25,'Actual to Budget PL'!$Z$25,'Actual to Budget PL'!$AB$25,'Actual to Budget PL'!$AH$25,'Actual to Budget PL'!$AJ$25,'Actual to Budget PL'!$AL$25,'Actual to Budget PL'!$AN$25,'Actual to Budget PL'!$AP$25,'Actual to Budget PL'!$AR$25</definedName>
    <definedName name="QB_FORMULA_16" localSheetId="0" hidden="1">'Actual to Budget PL'!$J$26,'Actual to Budget PL'!$L$26,'Actual to Budget PL'!$R$26,'Actual to Budget PL'!$T$26,'Actual to Budget PL'!$Z$26,'Actual to Budget PL'!$AB$26,'Actual to Budget PL'!$AH$26,'Actual to Budget PL'!$AJ$26,'Actual to Budget PL'!$AL$26,'Actual to Budget PL'!$AN$26,'Actual to Budget PL'!$AP$26,'Actual to Budget PL'!$AR$26,'Actual to Budget PL'!$J$27,'Actual to Budget PL'!$L$27,'Actual to Budget PL'!$R$27,'Actual to Budget PL'!$T$27</definedName>
    <definedName name="QB_FORMULA_17" localSheetId="0" hidden="1">'Actual to Budget PL'!$Z$27,'Actual to Budget PL'!$AB$27,'Actual to Budget PL'!$AH$27,'Actual to Budget PL'!$AJ$27,'Actual to Budget PL'!$AL$27,'Actual to Budget PL'!$AN$27,'Actual to Budget PL'!$AP$27,'Actual to Budget PL'!$AR$27,'Actual to Budget PL'!$J$28,'Actual to Budget PL'!$L$28,'Actual to Budget PL'!$R$28,'Actual to Budget PL'!$T$28,'Actual to Budget PL'!$Z$28,'Actual to Budget PL'!$AB$28,'Actual to Budget PL'!$AH$28,'Actual to Budget PL'!$AJ$28</definedName>
    <definedName name="QB_FORMULA_18" localSheetId="0" hidden="1">'Actual to Budget PL'!$AL$28,'Actual to Budget PL'!$AN$28,'Actual to Budget PL'!$AP$28,'Actual to Budget PL'!$AR$28,'Actual to Budget PL'!$J$29,'Actual to Budget PL'!$L$29,'Actual to Budget PL'!$R$29,'Actual to Budget PL'!$T$29,'Actual to Budget PL'!$Z$29,'Actual to Budget PL'!$AB$29,'Actual to Budget PL'!$AH$29,'Actual to Budget PL'!$AJ$29,'Actual to Budget PL'!$AL$29,'Actual to Budget PL'!$AN$29,'Actual to Budget PL'!$AP$29,'Actual to Budget PL'!$AR$29</definedName>
    <definedName name="QB_FORMULA_19" localSheetId="0" hidden="1">'Actual to Budget PL'!$J$30,'Actual to Budget PL'!$L$30,'Actual to Budget PL'!$R$30,'Actual to Budget PL'!$T$30,'Actual to Budget PL'!$Z$30,'Actual to Budget PL'!$AB$30,'Actual to Budget PL'!$AH$30,'Actual to Budget PL'!$AJ$30,'Actual to Budget PL'!$AL$30,'Actual to Budget PL'!$AN$30,'Actual to Budget PL'!$AP$30,'Actual to Budget PL'!$AR$30,'Actual to Budget PL'!$J$31,'Actual to Budget PL'!$L$31,'Actual to Budget PL'!$R$31,'Actual to Budget PL'!$T$31</definedName>
    <definedName name="QB_FORMULA_2" localSheetId="0" hidden="1">'Actual to Budget PL'!$AL$7,'Actual to Budget PL'!$AN$7,'Actual to Budget PL'!$AP$7,'Actual to Budget PL'!$AR$7,'Actual to Budget PL'!$J$8,'Actual to Budget PL'!$L$8,'Actual to Budget PL'!$R$8,'Actual to Budget PL'!$T$8,'Actual to Budget PL'!$Z$8,'Actual to Budget PL'!$AB$8,'Actual to Budget PL'!$AH$8,'Actual to Budget PL'!$AJ$8,'Actual to Budget PL'!$AL$8,'Actual to Budget PL'!$AN$8,'Actual to Budget PL'!$AP$8,'Actual to Budget PL'!$AR$8</definedName>
    <definedName name="QB_FORMULA_2" localSheetId="1" hidden="1">'Balance Sheet'!$I$19,'Balance Sheet'!$K$19</definedName>
    <definedName name="QB_FORMULA_20" localSheetId="0" hidden="1">'Actual to Budget PL'!$Z$31,'Actual to Budget PL'!$AB$31,'Actual to Budget PL'!$AH$31,'Actual to Budget PL'!$AJ$31,'Actual to Budget PL'!$AL$31,'Actual to Budget PL'!$AN$31,'Actual to Budget PL'!$AP$31,'Actual to Budget PL'!$AR$31,'Actual to Budget PL'!$J$32,'Actual to Budget PL'!$L$32,'Actual to Budget PL'!$R$32,'Actual to Budget PL'!$T$32,'Actual to Budget PL'!$Z$32,'Actual to Budget PL'!$AB$32,'Actual to Budget PL'!$AH$32,'Actual to Budget PL'!$AJ$32</definedName>
    <definedName name="QB_FORMULA_21" localSheetId="0" hidden="1">'Actual to Budget PL'!$AL$32,'Actual to Budget PL'!$AN$32,'Actual to Budget PL'!$AP$32,'Actual to Budget PL'!$AR$32,'Actual to Budget PL'!$J$33,'Actual to Budget PL'!$L$33,'Actual to Budget PL'!$R$33,'Actual to Budget PL'!$T$33,'Actual to Budget PL'!$Z$33,'Actual to Budget PL'!$AB$33,'Actual to Budget PL'!$AH$33,'Actual to Budget PL'!$AJ$33,'Actual to Budget PL'!$AL$33,'Actual to Budget PL'!$AN$33,'Actual to Budget PL'!$AP$33,'Actual to Budget PL'!$AR$33</definedName>
    <definedName name="QB_FORMULA_22" localSheetId="0" hidden="1">'Actual to Budget PL'!$J$34,'Actual to Budget PL'!$L$34,'Actual to Budget PL'!$R$34,'Actual to Budget PL'!$T$34,'Actual to Budget PL'!$Z$34,'Actual to Budget PL'!$AB$34,'Actual to Budget PL'!$AH$34,'Actual to Budget PL'!$AJ$34,'Actual to Budget PL'!$AL$34,'Actual to Budget PL'!$AN$34,'Actual to Budget PL'!$AP$34,'Actual to Budget PL'!$AR$34,'Actual to Budget PL'!$J$35,'Actual to Budget PL'!$L$35,'Actual to Budget PL'!$R$35,'Actual to Budget PL'!$T$35</definedName>
    <definedName name="QB_FORMULA_23" localSheetId="0" hidden="1">'Actual to Budget PL'!$Z$35,'Actual to Budget PL'!$AB$35,'Actual to Budget PL'!$AH$35,'Actual to Budget PL'!$AJ$35,'Actual to Budget PL'!$AL$35,'Actual to Budget PL'!$AN$35,'Actual to Budget PL'!$AP$35,'Actual to Budget PL'!$AR$35,'Actual to Budget PL'!$J$36,'Actual to Budget PL'!$L$36,'Actual to Budget PL'!$R$36,'Actual to Budget PL'!$T$36,'Actual to Budget PL'!$Z$36,'Actual to Budget PL'!$AB$36,'Actual to Budget PL'!$AH$36,'Actual to Budget PL'!$AJ$36</definedName>
    <definedName name="QB_FORMULA_24" localSheetId="0" hidden="1">'Actual to Budget PL'!$AL$36,'Actual to Budget PL'!$AN$36,'Actual to Budget PL'!$AP$36,'Actual to Budget PL'!$AR$36,'Actual to Budget PL'!$F$37,'Actual to Budget PL'!$H$37,'Actual to Budget PL'!$J$37,'Actual to Budget PL'!$L$37,'Actual to Budget PL'!$N$37,'Actual to Budget PL'!$P$37,'Actual to Budget PL'!$R$37,'Actual to Budget PL'!$T$37,'Actual to Budget PL'!$V$37,'Actual to Budget PL'!$X$37,'Actual to Budget PL'!$Z$37,'Actual to Budget PL'!$AB$37</definedName>
    <definedName name="QB_FORMULA_25" localSheetId="0" hidden="1">'Actual to Budget PL'!$AD$37,'Actual to Budget PL'!$AF$37,'Actual to Budget PL'!$AH$37,'Actual to Budget PL'!$AJ$37,'Actual to Budget PL'!$AL$37,'Actual to Budget PL'!$AN$37,'Actual to Budget PL'!$AP$37,'Actual to Budget PL'!$AR$37,'Actual to Budget PL'!$F$38,'Actual to Budget PL'!$H$38,'Actual to Budget PL'!$J$38,'Actual to Budget PL'!$L$38,'Actual to Budget PL'!$N$38,'Actual to Budget PL'!$P$38,'Actual to Budget PL'!$R$38,'Actual to Budget PL'!$T$38</definedName>
    <definedName name="QB_FORMULA_26" localSheetId="0" hidden="1">'Actual to Budget PL'!$V$38,'Actual to Budget PL'!$X$38,'Actual to Budget PL'!$Z$38,'Actual to Budget PL'!$AB$38,'Actual to Budget PL'!$AD$38,'Actual to Budget PL'!$AF$38,'Actual to Budget PL'!$AH$38,'Actual to Budget PL'!$AJ$38,'Actual to Budget PL'!$AL$38,'Actual to Budget PL'!$AN$38,'Actual to Budget PL'!$AP$38,'Actual to Budget PL'!$AR$38,'Actual to Budget PL'!$J$41,'Actual to Budget PL'!$L$41,'Actual to Budget PL'!$R$41,'Actual to Budget PL'!$T$41</definedName>
    <definedName name="QB_FORMULA_27" localSheetId="0" hidden="1">'Actual to Budget PL'!$Z$41,'Actual to Budget PL'!$AB$41,'Actual to Budget PL'!$AH$41,'Actual to Budget PL'!$AJ$41,'Actual to Budget PL'!$AL$41,'Actual to Budget PL'!$AN$41,'Actual to Budget PL'!$AP$41,'Actual to Budget PL'!$AR$41,'Actual to Budget PL'!$J$42,'Actual to Budget PL'!$L$42,'Actual to Budget PL'!$R$42,'Actual to Budget PL'!$T$42,'Actual to Budget PL'!$Z$42,'Actual to Budget PL'!$AB$42,'Actual to Budget PL'!$AH$42,'Actual to Budget PL'!$AJ$42</definedName>
    <definedName name="QB_FORMULA_28" localSheetId="0" hidden="1">'Actual to Budget PL'!$AL$42,'Actual to Budget PL'!$AN$42,'Actual to Budget PL'!$AP$42,'Actual to Budget PL'!$AR$42,'Actual to Budget PL'!$J$43,'Actual to Budget PL'!$L$43,'Actual to Budget PL'!$R$43,'Actual to Budget PL'!$T$43,'Actual to Budget PL'!$Z$43,'Actual to Budget PL'!$AB$43,'Actual to Budget PL'!$AH$43,'Actual to Budget PL'!$AJ$43,'Actual to Budget PL'!$AL$43,'Actual to Budget PL'!$AN$43,'Actual to Budget PL'!$AP$43,'Actual to Budget PL'!$AR$43</definedName>
    <definedName name="QB_FORMULA_29" localSheetId="0" hidden="1">'Actual to Budget PL'!$F$44,'Actual to Budget PL'!$H$44,'Actual to Budget PL'!$J$44,'Actual to Budget PL'!$L$44,'Actual to Budget PL'!$N$44,'Actual to Budget PL'!$P$44,'Actual to Budget PL'!$R$44,'Actual to Budget PL'!$T$44,'Actual to Budget PL'!$V$44,'Actual to Budget PL'!$X$44,'Actual to Budget PL'!$Z$44,'Actual to Budget PL'!$AB$44,'Actual to Budget PL'!$AD$44,'Actual to Budget PL'!$AF$44,'Actual to Budget PL'!$AH$44,'Actual to Budget PL'!$AJ$44</definedName>
    <definedName name="QB_FORMULA_3" localSheetId="0" hidden="1">'Actual to Budget PL'!$J$9,'Actual to Budget PL'!$L$9,'Actual to Budget PL'!$R$9,'Actual to Budget PL'!$T$9,'Actual to Budget PL'!$Z$9,'Actual to Budget PL'!$AB$9,'Actual to Budget PL'!$AH$9,'Actual to Budget PL'!$AJ$9,'Actual to Budget PL'!$AL$9,'Actual to Budget PL'!$AN$9,'Actual to Budget PL'!$AP$9,'Actual to Budget PL'!$AR$9,'Actual to Budget PL'!$J$10,'Actual to Budget PL'!$L$10,'Actual to Budget PL'!$R$10,'Actual to Budget PL'!$T$10</definedName>
    <definedName name="QB_FORMULA_30" localSheetId="0" hidden="1">'Actual to Budget PL'!$AL$44,'Actual to Budget PL'!$AN$44,'Actual to Budget PL'!$AP$44,'Actual to Budget PL'!$AR$44,'Actual to Budget PL'!#REF!,'Actual to Budget PL'!#REF!,'Actual to Budget PL'!#REF!,'Actual to Budget PL'!#REF!,'Actual to Budget PL'!#REF!,'Actual to Budget PL'!#REF!,'Actual to Budget PL'!$F$45,'Actual to Budget PL'!$H$45,'Actual to Budget PL'!$J$45,'Actual to Budget PL'!$L$45,'Actual to Budget PL'!$N$45,'Actual to Budget PL'!$P$45</definedName>
    <definedName name="QB_FORMULA_31" localSheetId="0" hidden="1">'Actual to Budget PL'!$R$45,'Actual to Budget PL'!$T$45,'Actual to Budget PL'!$V$45,'Actual to Budget PL'!$X$45,'Actual to Budget PL'!$Z$45,'Actual to Budget PL'!$AB$45,'Actual to Budget PL'!$AD$45,'Actual to Budget PL'!$AF$45,'Actual to Budget PL'!$AH$45,'Actual to Budget PL'!$AJ$45,'Actual to Budget PL'!$AL$45,'Actual to Budget PL'!$AN$45,'Actual to Budget PL'!$AP$45,'Actual to Budget PL'!$AR$45,'Actual to Budget PL'!$F$46,'Actual to Budget PL'!$H$46</definedName>
    <definedName name="QB_FORMULA_32" localSheetId="0" hidden="1">'Actual to Budget PL'!$J$46,'Actual to Budget PL'!$L$46,'Actual to Budget PL'!$N$46,'Actual to Budget PL'!$P$46,'Actual to Budget PL'!$R$46,'Actual to Budget PL'!$T$46,'Actual to Budget PL'!$V$46,'Actual to Budget PL'!$X$46,'Actual to Budget PL'!$Z$46,'Actual to Budget PL'!$AB$46,'Actual to Budget PL'!$AD$46,'Actual to Budget PL'!$AF$46,'Actual to Budget PL'!$AH$46,'Actual to Budget PL'!$AJ$46,'Actual to Budget PL'!$AL$46,'Actual to Budget PL'!$AN$46</definedName>
    <definedName name="QB_FORMULA_33" localSheetId="0" hidden="1">'Actual to Budget PL'!$AP$46,'Actual to Budget PL'!$AR$46</definedName>
    <definedName name="QB_FORMULA_4" localSheetId="0" hidden="1">'Actual to Budget PL'!$Z$10,'Actual to Budget PL'!$AB$10,'Actual to Budget PL'!$AH$10,'Actual to Budget PL'!$AJ$10,'Actual to Budget PL'!$AL$10,'Actual to Budget PL'!$AN$10,'Actual to Budget PL'!$AP$10,'Actual to Budget PL'!$AR$10,'Actual to Budget PL'!$F$11,'Actual to Budget PL'!$H$11,'Actual to Budget PL'!$J$11,'Actual to Budget PL'!$L$11,'Actual to Budget PL'!$N$11,'Actual to Budget PL'!$P$11,'Actual to Budget PL'!$R$11,'Actual to Budget PL'!$T$11</definedName>
    <definedName name="QB_FORMULA_5" localSheetId="0" hidden="1">'Actual to Budget PL'!$V$11,'Actual to Budget PL'!$X$11,'Actual to Budget PL'!$Z$11,'Actual to Budget PL'!$AB$11,'Actual to Budget PL'!$AD$11,'Actual to Budget PL'!$AF$11,'Actual to Budget PL'!$AH$11,'Actual to Budget PL'!$AJ$11,'Actual to Budget PL'!$AL$11,'Actual to Budget PL'!$AN$11,'Actual to Budget PL'!$AP$11,'Actual to Budget PL'!$AR$11,'Actual to Budget PL'!$F$12,'Actual to Budget PL'!$H$12,'Actual to Budget PL'!$J$12,'Actual to Budget PL'!$L$12</definedName>
    <definedName name="QB_FORMULA_6" localSheetId="0" hidden="1">'Actual to Budget PL'!$N$12,'Actual to Budget PL'!$P$12,'Actual to Budget PL'!$R$12,'Actual to Budget PL'!$T$12,'Actual to Budget PL'!$V$12,'Actual to Budget PL'!$X$12,'Actual to Budget PL'!$Z$12,'Actual to Budget PL'!$AB$12,'Actual to Budget PL'!$AD$12,'Actual to Budget PL'!$AF$12,'Actual to Budget PL'!$AH$12,'Actual to Budget PL'!$AJ$12,'Actual to Budget PL'!$AL$12,'Actual to Budget PL'!$AN$12,'Actual to Budget PL'!$AP$12,'Actual to Budget PL'!$AR$12</definedName>
    <definedName name="QB_FORMULA_7" localSheetId="0" hidden="1">'Actual to Budget PL'!$J$14,'Actual to Budget PL'!$L$14,'Actual to Budget PL'!$R$14,'Actual to Budget PL'!$T$14,'Actual to Budget PL'!$Z$14,'Actual to Budget PL'!$AB$14,'Actual to Budget PL'!$AH$14,'Actual to Budget PL'!$AJ$14,'Actual to Budget PL'!$AL$14,'Actual to Budget PL'!$AN$14,'Actual to Budget PL'!$AP$14,'Actual to Budget PL'!$AR$14,'Actual to Budget PL'!$J$15,'Actual to Budget PL'!$L$15,'Actual to Budget PL'!$R$15,'Actual to Budget PL'!$T$15</definedName>
    <definedName name="QB_FORMULA_8" localSheetId="0" hidden="1">'Actual to Budget PL'!$Z$15,'Actual to Budget PL'!$AB$15,'Actual to Budget PL'!$AH$15,'Actual to Budget PL'!$AJ$15,'Actual to Budget PL'!$AL$15,'Actual to Budget PL'!$AN$15,'Actual to Budget PL'!$AP$15,'Actual to Budget PL'!$AR$15,'Actual to Budget PL'!$J$16,'Actual to Budget PL'!$L$16,'Actual to Budget PL'!$R$16,'Actual to Budget PL'!$T$16,'Actual to Budget PL'!$Z$16,'Actual to Budget PL'!$AB$16,'Actual to Budget PL'!$AH$16,'Actual to Budget PL'!$AJ$16</definedName>
    <definedName name="QB_FORMULA_9" localSheetId="0" hidden="1">'Actual to Budget PL'!$AL$16,'Actual to Budget PL'!$AN$16,'Actual to Budget PL'!$AP$16,'Actual to Budget PL'!$AR$16,'Actual to Budget PL'!$J$17,'Actual to Budget PL'!$L$17,'Actual to Budget PL'!$R$17,'Actual to Budget PL'!$T$17,'Actual to Budget PL'!$Z$17,'Actual to Budget PL'!$AB$17,'Actual to Budget PL'!$AH$17,'Actual to Budget PL'!$AJ$17,'Actual to Budget PL'!$AL$17,'Actual to Budget PL'!$AN$17,'Actual to Budget PL'!$AP$17,'Actual to Budget PL'!$AR$17</definedName>
    <definedName name="QB_ROW_1" localSheetId="1" hidden="1">'Balance Sheet'!$A$3</definedName>
    <definedName name="QB_ROW_1011" localSheetId="1" hidden="1">'Balance Sheet'!$B$4</definedName>
    <definedName name="QB_ROW_101340" localSheetId="0" hidden="1">'Actual to Budget PL'!$E$15</definedName>
    <definedName name="QB_ROW_10331" localSheetId="1" hidden="1">'Balance Sheet'!$D$14</definedName>
    <definedName name="QB_ROW_108340" localSheetId="0" hidden="1">'Actual to Budget PL'!$E$16</definedName>
    <definedName name="QB_ROW_121240" localSheetId="0" hidden="1">'Actual to Budget PL'!$E$19</definedName>
    <definedName name="QB_ROW_12331" localSheetId="1" hidden="1">'Balance Sheet'!$D$15</definedName>
    <definedName name="QB_ROW_123340" localSheetId="0" hidden="1">'Actual to Budget PL'!$E$20</definedName>
    <definedName name="QB_ROW_1311" localSheetId="1" hidden="1">'Balance Sheet'!$B$8</definedName>
    <definedName name="QB_ROW_136340" localSheetId="0" hidden="1">'Actual to Budget PL'!$E$17</definedName>
    <definedName name="QB_ROW_14311" localSheetId="1" hidden="1">'Balance Sheet'!$B$18</definedName>
    <definedName name="QB_ROW_150240" localSheetId="0" hidden="1">'Actual to Budget PL'!$E$22</definedName>
    <definedName name="QB_ROW_157240" localSheetId="0" hidden="1">'Actual to Budget PL'!$E$23</definedName>
    <definedName name="QB_ROW_158340" localSheetId="0" hidden="1">'Actual to Budget PL'!$E$24</definedName>
    <definedName name="QB_ROW_168340" localSheetId="0" hidden="1">'Actual to Budget PL'!$E$30</definedName>
    <definedName name="QB_ROW_172240" localSheetId="0" hidden="1">'Actual to Budget PL'!$E$25</definedName>
    <definedName name="QB_ROW_180340" localSheetId="0" hidden="1">'Actual to Budget PL'!$E$33</definedName>
    <definedName name="QB_ROW_18301" localSheetId="0" hidden="1">'Actual to Budget PL'!$A$46</definedName>
    <definedName name="QB_ROW_18301" localSheetId="3" hidden="1">'Rev by Type April'!$A$12</definedName>
    <definedName name="QB_ROW_18301" localSheetId="2" hidden="1">'Rev by Type YTD'!$A$13</definedName>
    <definedName name="QB_ROW_186240" localSheetId="0" hidden="1">'Actual to Budget PL'!$E$27</definedName>
    <definedName name="QB_ROW_187240" localSheetId="0" hidden="1">'Actual to Budget PL'!$E$28</definedName>
    <definedName name="QB_ROW_188240" localSheetId="0" hidden="1">'Actual to Budget PL'!$E$29</definedName>
    <definedName name="QB_ROW_189340" localSheetId="0" hidden="1">'Actual to Budget PL'!$E$35</definedName>
    <definedName name="QB_ROW_19011" localSheetId="0" hidden="1">'Actual to Budget PL'!$B$3</definedName>
    <definedName name="QB_ROW_19011" localSheetId="3" hidden="1">'Rev by Type April'!$B$2</definedName>
    <definedName name="QB_ROW_19011" localSheetId="2" hidden="1">'Rev by Type YTD'!$B$2</definedName>
    <definedName name="QB_ROW_19311" localSheetId="0" hidden="1">'Actual to Budget PL'!$B$38</definedName>
    <definedName name="QB_ROW_19311" localSheetId="3" hidden="1">'Rev by Type April'!$B$11</definedName>
    <definedName name="QB_ROW_19311" localSheetId="2" hidden="1">'Rev by Type YTD'!$B$12</definedName>
    <definedName name="QB_ROW_193340" localSheetId="0" hidden="1">'Actual to Budget PL'!$E$36</definedName>
    <definedName name="QB_ROW_20031" localSheetId="0" hidden="1">'Actual to Budget PL'!$D$4</definedName>
    <definedName name="QB_ROW_20031" localSheetId="3" hidden="1">'Rev by Type April'!$D$3</definedName>
    <definedName name="QB_ROW_20031" localSheetId="2" hidden="1">'Rev by Type YTD'!$D$3</definedName>
    <definedName name="QB_ROW_20331" localSheetId="0" hidden="1">'Actual to Budget PL'!$D$11</definedName>
    <definedName name="QB_ROW_20331" localSheetId="3" hidden="1">'Rev by Type April'!$D$9</definedName>
    <definedName name="QB_ROW_20331" localSheetId="2" hidden="1">'Rev by Type YTD'!$D$10</definedName>
    <definedName name="QB_ROW_205230" localSheetId="0" hidden="1">'Actual to Budget PL'!#REF!</definedName>
    <definedName name="QB_ROW_206230" localSheetId="0" hidden="1">'Actual to Budget PL'!$D$42</definedName>
    <definedName name="QB_ROW_21031" localSheetId="0" hidden="1">'Actual to Budget PL'!$D$13</definedName>
    <definedName name="QB_ROW_21331" localSheetId="0" hidden="1">'Actual to Budget PL'!$D$37</definedName>
    <definedName name="QB_ROW_218240" localSheetId="0" hidden="1">'Actual to Budget PL'!$E$26</definedName>
    <definedName name="QB_ROW_22011" localSheetId="0" hidden="1">'Actual to Budget PL'!$B$39</definedName>
    <definedName name="QB_ROW_22311" localSheetId="0" hidden="1">'Actual to Budget PL'!$B$45</definedName>
    <definedName name="QB_ROW_23021" localSheetId="0" hidden="1">'Actual to Budget PL'!$C$40</definedName>
    <definedName name="QB_ROW_2321" localSheetId="1" hidden="1">'Balance Sheet'!$C$5</definedName>
    <definedName name="QB_ROW_23321" localSheetId="0" hidden="1">'Actual to Budget PL'!$C$44</definedName>
    <definedName name="QB_ROW_24021" localSheetId="0" hidden="1">'Actual to Budget PL'!#REF!</definedName>
    <definedName name="QB_ROW_24321" localSheetId="0" hidden="1">'Actual to Budget PL'!#REF!</definedName>
    <definedName name="QB_ROW_251240" localSheetId="0" hidden="1">'Actual to Budget PL'!$E$21</definedName>
    <definedName name="QB_ROW_287340" localSheetId="0" hidden="1">'Actual to Budget PL'!$E$34</definedName>
    <definedName name="QB_ROW_292340" localSheetId="0" hidden="1">'Actual to Budget PL'!$E$32</definedName>
    <definedName name="QB_ROW_294340" localSheetId="0" hidden="1">'Actual to Budget PL'!$E$9</definedName>
    <definedName name="QB_ROW_294340" localSheetId="2" hidden="1">'Rev by Type YTD'!$E$8</definedName>
    <definedName name="QB_ROW_296340" localSheetId="0" hidden="1">'Actual to Budget PL'!$E$31</definedName>
    <definedName name="QB_ROW_298340" localSheetId="0" hidden="1">'Actual to Budget PL'!$E$5</definedName>
    <definedName name="QB_ROW_298340" localSheetId="3" hidden="1">'Rev by Type April'!$E$4</definedName>
    <definedName name="QB_ROW_298340" localSheetId="2" hidden="1">'Rev by Type YTD'!$E$4</definedName>
    <definedName name="QB_ROW_301" localSheetId="1" hidden="1">'Balance Sheet'!$A$10</definedName>
    <definedName name="QB_ROW_303230" localSheetId="0" hidden="1">'Actual to Budget PL'!$D$43</definedName>
    <definedName name="QB_ROW_304340" localSheetId="0" hidden="1">'Actual to Budget PL'!$E$18</definedName>
    <definedName name="QB_ROW_3321" localSheetId="1" hidden="1">'Balance Sheet'!$C$6</definedName>
    <definedName name="QB_ROW_4321" localSheetId="1" hidden="1">'Balance Sheet'!$C$7</definedName>
    <definedName name="QB_ROW_5311" localSheetId="1" hidden="1">'Balance Sheet'!$B$9</definedName>
    <definedName name="QB_ROW_65240" localSheetId="0" hidden="1">'Actual to Budget PL'!$E$6</definedName>
    <definedName name="QB_ROW_65240" localSheetId="3" hidden="1">'Rev by Type April'!$E$5</definedName>
    <definedName name="QB_ROW_65240" localSheetId="2" hidden="1">'Rev by Type YTD'!$E$5</definedName>
    <definedName name="QB_ROW_69340" localSheetId="0" hidden="1">'Actual to Budget PL'!$E$7</definedName>
    <definedName name="QB_ROW_69340" localSheetId="3" hidden="1">'Rev by Type April'!$E$6</definedName>
    <definedName name="QB_ROW_69340" localSheetId="2" hidden="1">'Rev by Type YTD'!$E$6</definedName>
    <definedName name="QB_ROW_7001" localSheetId="1" hidden="1">'Balance Sheet'!$A$11</definedName>
    <definedName name="QB_ROW_7301" localSheetId="1" hidden="1">'Balance Sheet'!$A$19</definedName>
    <definedName name="QB_ROW_8011" localSheetId="1" hidden="1">'Balance Sheet'!$B$12</definedName>
    <definedName name="QB_ROW_8311" localSheetId="1" hidden="1">'Balance Sheet'!$B$17</definedName>
    <definedName name="QB_ROW_84340" localSheetId="0" hidden="1">'Actual to Budget PL'!$E$10</definedName>
    <definedName name="QB_ROW_84340" localSheetId="3" hidden="1">'Rev by Type April'!$E$8</definedName>
    <definedName name="QB_ROW_84340" localSheetId="2" hidden="1">'Rev by Type YTD'!$E$9</definedName>
    <definedName name="QB_ROW_86321" localSheetId="0" hidden="1">'Actual to Budget PL'!$C$12</definedName>
    <definedName name="QB_ROW_86321" localSheetId="3" hidden="1">'Rev by Type April'!$C$10</definedName>
    <definedName name="QB_ROW_86321" localSheetId="2" hidden="1">'Rev by Type YTD'!$C$11</definedName>
    <definedName name="QB_ROW_89340" localSheetId="0" hidden="1">'Actual to Budget PL'!$E$8</definedName>
    <definedName name="QB_ROW_89340" localSheetId="3" hidden="1">'Rev by Type April'!$E$7</definedName>
    <definedName name="QB_ROW_89340" localSheetId="2" hidden="1">'Rev by Type YTD'!$E$7</definedName>
    <definedName name="QB_ROW_9021" localSheetId="1" hidden="1">'Balance Sheet'!$C$13</definedName>
    <definedName name="QB_ROW_91230" localSheetId="0" hidden="1">'Actual to Budget PL'!$D$41</definedName>
    <definedName name="QB_ROW_9321" localSheetId="1" hidden="1">'Balance Sheet'!$C$16</definedName>
    <definedName name="QB_ROW_93240" localSheetId="0" hidden="1">'Actual to Budget PL'!$E$14</definedName>
    <definedName name="QBCANSUPPORTUPDATE" localSheetId="0">TRUE</definedName>
    <definedName name="QBCANSUPPORTUPDATE" localSheetId="1">TRUE</definedName>
    <definedName name="QBCANSUPPORTUPDATE" localSheetId="3">TRUE</definedName>
    <definedName name="QBCANSUPPORTUPDATE" localSheetId="2">TRUE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ENDDATE" localSheetId="0">20220430</definedName>
    <definedName name="QBENDDATE" localSheetId="1">20220430</definedName>
    <definedName name="QBENDDATE" localSheetId="3">20220430</definedName>
    <definedName name="QBENDDATE" localSheetId="2">20220430</definedName>
    <definedName name="QBHEADERSONSCREEN" localSheetId="0">FALSE</definedName>
    <definedName name="QBHEADERSONSCREEN" localSheetId="1">FALSE</definedName>
    <definedName name="QBHEADERSONSCREEN" localSheetId="3">FALSE</definedName>
    <definedName name="QBHEADERSONSCREEN" localSheetId="2">FALSE</definedName>
    <definedName name="QBMETADATASIZE" localSheetId="0">5924</definedName>
    <definedName name="QBMETADATASIZE" localSheetId="1">5924</definedName>
    <definedName name="QBMETADATASIZE" localSheetId="3">5959</definedName>
    <definedName name="QBMETADATASIZE" localSheetId="2">5959</definedName>
    <definedName name="QBPRESERVECOLOR" localSheetId="0">TRUE</definedName>
    <definedName name="QBPRESERVECOLOR" localSheetId="1">TRUE</definedName>
    <definedName name="QBPRESERVECOLOR" localSheetId="3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3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3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3">TRUE</definedName>
    <definedName name="QBPRESERVESPACE" localSheetId="2">TRUE</definedName>
    <definedName name="QBREPORTCOLAXIS" localSheetId="0">6</definedName>
    <definedName name="QBREPORTCOLAXIS" localSheetId="1">0</definedName>
    <definedName name="QBREPORTCOLAXIS" localSheetId="3">19</definedName>
    <definedName name="QBREPORTCOLAXIS" localSheetId="2">19</definedName>
    <definedName name="QBREPORTCOMPANYID" localSheetId="0">"bc71c6f735384ab6baf191c77e966670"</definedName>
    <definedName name="QBREPORTCOMPANYID" localSheetId="1">"bc71c6f735384ab6baf191c77e966670"</definedName>
    <definedName name="QBREPORTCOMPANYID" localSheetId="3">"bc71c6f735384ab6baf191c77e966670"</definedName>
    <definedName name="QBREPORTCOMPANYID" localSheetId="2">"bc71c6f735384ab6baf191c77e966670"</definedName>
    <definedName name="QBREPORTCOMPARECOL_ANNUALBUDGET" localSheetId="0">FALSE</definedName>
    <definedName name="QBREPORTCOMPARECOL_ANNUALBUDGET" localSheetId="1">FALSE</definedName>
    <definedName name="QBREPORTCOMPARECOL_ANNUALBUDGET" localSheetId="3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3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3">FALSE</definedName>
    <definedName name="QBREPORTCOMPARECOL_AVGPRICE" localSheetId="2">FALSE</definedName>
    <definedName name="QBREPORTCOMPARECOL_BUDDIFF" localSheetId="0">TRUE</definedName>
    <definedName name="QBREPORTCOMPARECOL_BUDDIFF" localSheetId="1">FALSE</definedName>
    <definedName name="QBREPORTCOMPARECOL_BUDDIFF" localSheetId="3">FALSE</definedName>
    <definedName name="QBREPORTCOMPARECOL_BUDDIFF" localSheetId="2">FALSE</definedName>
    <definedName name="QBREPORTCOMPARECOL_BUDGET" localSheetId="0">TRUE</definedName>
    <definedName name="QBREPORTCOMPARECOL_BUDGET" localSheetId="1">FALSE</definedName>
    <definedName name="QBREPORTCOMPARECOL_BUDGET" localSheetId="3">FALSE</definedName>
    <definedName name="QBREPORTCOMPARECOL_BUDGET" localSheetId="2">FALSE</definedName>
    <definedName name="QBREPORTCOMPARECOL_BUDPCT" localSheetId="0">TRUE</definedName>
    <definedName name="QBREPORTCOMPARECOL_BUDPCT" localSheetId="1">FALSE</definedName>
    <definedName name="QBREPORTCOMPARECOL_BUDPCT" localSheetId="3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3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3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3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3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3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3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3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3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3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3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3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3">FALSE</definedName>
    <definedName name="QBREPORTCOMPARECOL_PREVPERIOD" localSheetId="2">FALSE</definedName>
    <definedName name="QBREPORTCOMPARECOL_PREVYEAR" localSheetId="0">FALSE</definedName>
    <definedName name="QBREPORTCOMPARECOL_PREVYEAR" localSheetId="1">TRUE</definedName>
    <definedName name="QBREPORTCOMPARECOL_PREVYEAR" localSheetId="3">FALSE</definedName>
    <definedName name="QBREPORTCOMPARECOL_PREVYEAR" localSheetId="2">FALSE</definedName>
    <definedName name="QBREPORTCOMPARECOL_PYDIFF" localSheetId="0">FALSE</definedName>
    <definedName name="QBREPORTCOMPARECOL_PYDIFF" localSheetId="1">TRUE</definedName>
    <definedName name="QBREPORTCOMPARECOL_PYDIFF" localSheetId="3">FALSE</definedName>
    <definedName name="QBREPORTCOMPARECOL_PYDIFF" localSheetId="2">FALSE</definedName>
    <definedName name="QBREPORTCOMPARECOL_PYPCT" localSheetId="0">FALSE</definedName>
    <definedName name="QBREPORTCOMPARECOL_PYPCT" localSheetId="1">TRUE</definedName>
    <definedName name="QBREPORTCOMPARECOL_PYPCT" localSheetId="3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3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3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3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3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3">FALSE</definedName>
    <definedName name="QBREPORTCOMPARECOL_YTDPCT" localSheetId="2">FALSE</definedName>
    <definedName name="QBREPORTROWAXIS" localSheetId="0">11</definedName>
    <definedName name="QBREPORTROWAXIS" localSheetId="1">9</definedName>
    <definedName name="QBREPORTROWAXIS" localSheetId="3">11</definedName>
    <definedName name="QBREPORTROWAXIS" localSheetId="2">11</definedName>
    <definedName name="QBREPORTSUBCOLAXIS" localSheetId="0">24</definedName>
    <definedName name="QBREPORTSUBCOLAXIS" localSheetId="1">24</definedName>
    <definedName name="QBREPORTSUBCOLAXIS" localSheetId="3">0</definedName>
    <definedName name="QBREPORTSUBCOLAXIS" localSheetId="2">0</definedName>
    <definedName name="QBREPORTTYPE" localSheetId="0">288</definedName>
    <definedName name="QBREPORTTYPE" localSheetId="1">6</definedName>
    <definedName name="QBREPORTTYPE" localSheetId="3">3</definedName>
    <definedName name="QBREPORTTYPE" localSheetId="2">3</definedName>
    <definedName name="QBROWHEADERS" localSheetId="0">5</definedName>
    <definedName name="QBROWHEADERS" localSheetId="1">4</definedName>
    <definedName name="QBROWHEADERS" localSheetId="3">5</definedName>
    <definedName name="QBROWHEADERS" localSheetId="2">5</definedName>
    <definedName name="QBSTARTDATE" localSheetId="0">20220101</definedName>
    <definedName name="QBSTARTDATE" localSheetId="1">20220430</definedName>
    <definedName name="QBSTARTDATE" localSheetId="3">20220401</definedName>
    <definedName name="QBSTARTDATE" localSheetId="2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46" i="1" l="1"/>
  <c r="AR38" i="1"/>
  <c r="F11" i="4"/>
  <c r="L14" i="3"/>
  <c r="J14" i="3"/>
  <c r="H14" i="3"/>
  <c r="F14" i="3"/>
  <c r="L12" i="3"/>
  <c r="J12" i="3"/>
  <c r="H12" i="3"/>
  <c r="F12" i="3"/>
  <c r="N11" i="3"/>
  <c r="N12" i="3" s="1"/>
  <c r="L13" i="4"/>
  <c r="J13" i="4"/>
  <c r="H13" i="4"/>
  <c r="F13" i="4"/>
  <c r="N11" i="4"/>
  <c r="L11" i="4"/>
  <c r="J11" i="4"/>
  <c r="H11" i="4"/>
  <c r="N10" i="4"/>
  <c r="N4" i="4"/>
  <c r="N5" i="4"/>
  <c r="N6" i="4"/>
  <c r="N7" i="4"/>
  <c r="N8" i="4"/>
  <c r="F9" i="4"/>
  <c r="H9" i="4"/>
  <c r="J9" i="4"/>
  <c r="L9" i="4"/>
  <c r="N9" i="4"/>
  <c r="N4" i="3"/>
  <c r="N5" i="3"/>
  <c r="N6" i="3"/>
  <c r="N7" i="3"/>
  <c r="N8" i="3"/>
  <c r="N9" i="3"/>
  <c r="F10" i="3"/>
  <c r="H10" i="3"/>
  <c r="J10" i="3"/>
  <c r="L10" i="3"/>
  <c r="N10" i="3"/>
  <c r="AF45" i="1" l="1"/>
  <c r="AF46" i="1" s="1"/>
  <c r="AD45" i="1"/>
  <c r="AD46" i="1" s="1"/>
  <c r="I5" i="2"/>
  <c r="K5" i="2"/>
  <c r="I6" i="2"/>
  <c r="K6" i="2"/>
  <c r="I7" i="2"/>
  <c r="K7" i="2"/>
  <c r="E8" i="2"/>
  <c r="I8" i="2" s="1"/>
  <c r="G8" i="2"/>
  <c r="I9" i="2"/>
  <c r="K9" i="2"/>
  <c r="G10" i="2"/>
  <c r="I14" i="2"/>
  <c r="K14" i="2"/>
  <c r="I15" i="2"/>
  <c r="K15" i="2"/>
  <c r="E16" i="2"/>
  <c r="E17" i="2" s="1"/>
  <c r="G16" i="2"/>
  <c r="G17" i="2" s="1"/>
  <c r="G19" i="2" s="1"/>
  <c r="I18" i="2"/>
  <c r="K18" i="2"/>
  <c r="AJ44" i="1"/>
  <c r="AF44" i="1"/>
  <c r="AD44" i="1"/>
  <c r="AH44" i="1" s="1"/>
  <c r="X44" i="1"/>
  <c r="X45" i="1" s="1"/>
  <c r="AB45" i="1" s="1"/>
  <c r="V44" i="1"/>
  <c r="V45" i="1" s="1"/>
  <c r="P44" i="1"/>
  <c r="P45" i="1" s="1"/>
  <c r="T45" i="1" s="1"/>
  <c r="N44" i="1"/>
  <c r="R44" i="1" s="1"/>
  <c r="H44" i="1"/>
  <c r="H45" i="1" s="1"/>
  <c r="F44" i="1"/>
  <c r="F45" i="1" s="1"/>
  <c r="AN43" i="1"/>
  <c r="AR43" i="1" s="1"/>
  <c r="AL43" i="1"/>
  <c r="AP43" i="1" s="1"/>
  <c r="AJ43" i="1"/>
  <c r="AH43" i="1"/>
  <c r="AB43" i="1"/>
  <c r="Z43" i="1"/>
  <c r="T43" i="1"/>
  <c r="R43" i="1"/>
  <c r="L43" i="1"/>
  <c r="J43" i="1"/>
  <c r="AN42" i="1"/>
  <c r="AL42" i="1"/>
  <c r="AP42" i="1" s="1"/>
  <c r="AJ42" i="1"/>
  <c r="AH42" i="1"/>
  <c r="AB42" i="1"/>
  <c r="Z42" i="1"/>
  <c r="T42" i="1"/>
  <c r="R42" i="1"/>
  <c r="L42" i="1"/>
  <c r="J42" i="1"/>
  <c r="AN41" i="1"/>
  <c r="AR41" i="1" s="1"/>
  <c r="AL41" i="1"/>
  <c r="AJ41" i="1"/>
  <c r="AH41" i="1"/>
  <c r="AB41" i="1"/>
  <c r="Z41" i="1"/>
  <c r="T41" i="1"/>
  <c r="R41" i="1"/>
  <c r="L41" i="1"/>
  <c r="J41" i="1"/>
  <c r="AF37" i="1"/>
  <c r="AJ37" i="1" s="1"/>
  <c r="AD37" i="1"/>
  <c r="AH37" i="1" s="1"/>
  <c r="AB37" i="1"/>
  <c r="X37" i="1"/>
  <c r="V37" i="1"/>
  <c r="Z37" i="1" s="1"/>
  <c r="P37" i="1"/>
  <c r="T37" i="1" s="1"/>
  <c r="N37" i="1"/>
  <c r="R37" i="1" s="1"/>
  <c r="L37" i="1"/>
  <c r="H37" i="1"/>
  <c r="AN37" i="1" s="1"/>
  <c r="F37" i="1"/>
  <c r="J37" i="1" s="1"/>
  <c r="AN36" i="1"/>
  <c r="AR36" i="1" s="1"/>
  <c r="AL36" i="1"/>
  <c r="AP36" i="1" s="1"/>
  <c r="AJ36" i="1"/>
  <c r="AH36" i="1"/>
  <c r="AB36" i="1"/>
  <c r="Z36" i="1"/>
  <c r="T36" i="1"/>
  <c r="R36" i="1"/>
  <c r="L36" i="1"/>
  <c r="J36" i="1"/>
  <c r="AR35" i="1"/>
  <c r="AN35" i="1"/>
  <c r="AL35" i="1"/>
  <c r="AP35" i="1" s="1"/>
  <c r="AJ35" i="1"/>
  <c r="AH35" i="1"/>
  <c r="AB35" i="1"/>
  <c r="Z35" i="1"/>
  <c r="T35" i="1"/>
  <c r="R35" i="1"/>
  <c r="L35" i="1"/>
  <c r="J35" i="1"/>
  <c r="AN34" i="1"/>
  <c r="AR34" i="1" s="1"/>
  <c r="AL34" i="1"/>
  <c r="AP34" i="1" s="1"/>
  <c r="AJ34" i="1"/>
  <c r="AH34" i="1"/>
  <c r="AB34" i="1"/>
  <c r="Z34" i="1"/>
  <c r="T34" i="1"/>
  <c r="R34" i="1"/>
  <c r="L34" i="1"/>
  <c r="J34" i="1"/>
  <c r="AR33" i="1"/>
  <c r="AN33" i="1"/>
  <c r="AL33" i="1"/>
  <c r="AP33" i="1" s="1"/>
  <c r="AJ33" i="1"/>
  <c r="AH33" i="1"/>
  <c r="AB33" i="1"/>
  <c r="Z33" i="1"/>
  <c r="T33" i="1"/>
  <c r="R33" i="1"/>
  <c r="L33" i="1"/>
  <c r="J33" i="1"/>
  <c r="AN32" i="1"/>
  <c r="AR32" i="1" s="1"/>
  <c r="AL32" i="1"/>
  <c r="AP32" i="1" s="1"/>
  <c r="AJ32" i="1"/>
  <c r="AH32" i="1"/>
  <c r="AB32" i="1"/>
  <c r="Z32" i="1"/>
  <c r="T32" i="1"/>
  <c r="R32" i="1"/>
  <c r="L32" i="1"/>
  <c r="J32" i="1"/>
  <c r="AR31" i="1"/>
  <c r="AN31" i="1"/>
  <c r="AL31" i="1"/>
  <c r="AP31" i="1" s="1"/>
  <c r="AJ31" i="1"/>
  <c r="AH31" i="1"/>
  <c r="AB31" i="1"/>
  <c r="Z31" i="1"/>
  <c r="T31" i="1"/>
  <c r="R31" i="1"/>
  <c r="L31" i="1"/>
  <c r="J31" i="1"/>
  <c r="AN30" i="1"/>
  <c r="AR30" i="1" s="1"/>
  <c r="AL30" i="1"/>
  <c r="AP30" i="1" s="1"/>
  <c r="AJ30" i="1"/>
  <c r="AH30" i="1"/>
  <c r="AB30" i="1"/>
  <c r="Z30" i="1"/>
  <c r="T30" i="1"/>
  <c r="R30" i="1"/>
  <c r="L30" i="1"/>
  <c r="J30" i="1"/>
  <c r="AR29" i="1"/>
  <c r="AN29" i="1"/>
  <c r="AL29" i="1"/>
  <c r="AP29" i="1" s="1"/>
  <c r="AJ29" i="1"/>
  <c r="AH29" i="1"/>
  <c r="AB29" i="1"/>
  <c r="Z29" i="1"/>
  <c r="T29" i="1"/>
  <c r="R29" i="1"/>
  <c r="L29" i="1"/>
  <c r="J29" i="1"/>
  <c r="AN28" i="1"/>
  <c r="AR28" i="1" s="1"/>
  <c r="AL28" i="1"/>
  <c r="AP28" i="1" s="1"/>
  <c r="AJ28" i="1"/>
  <c r="AH28" i="1"/>
  <c r="AB28" i="1"/>
  <c r="Z28" i="1"/>
  <c r="T28" i="1"/>
  <c r="R28" i="1"/>
  <c r="L28" i="1"/>
  <c r="J28" i="1"/>
  <c r="AR27" i="1"/>
  <c r="AN27" i="1"/>
  <c r="AL27" i="1"/>
  <c r="AP27" i="1" s="1"/>
  <c r="AJ27" i="1"/>
  <c r="AH27" i="1"/>
  <c r="AB27" i="1"/>
  <c r="Z27" i="1"/>
  <c r="T27" i="1"/>
  <c r="R27" i="1"/>
  <c r="L27" i="1"/>
  <c r="J27" i="1"/>
  <c r="AN26" i="1"/>
  <c r="AR26" i="1" s="1"/>
  <c r="AL26" i="1"/>
  <c r="AP26" i="1" s="1"/>
  <c r="AJ26" i="1"/>
  <c r="AH26" i="1"/>
  <c r="AB26" i="1"/>
  <c r="Z26" i="1"/>
  <c r="T26" i="1"/>
  <c r="R26" i="1"/>
  <c r="L26" i="1"/>
  <c r="J26" i="1"/>
  <c r="AR25" i="1"/>
  <c r="AN25" i="1"/>
  <c r="AL25" i="1"/>
  <c r="AP25" i="1" s="1"/>
  <c r="AJ25" i="1"/>
  <c r="AH25" i="1"/>
  <c r="AB25" i="1"/>
  <c r="Z25" i="1"/>
  <c r="T25" i="1"/>
  <c r="R25" i="1"/>
  <c r="L25" i="1"/>
  <c r="J25" i="1"/>
  <c r="AN24" i="1"/>
  <c r="AR24" i="1" s="1"/>
  <c r="AL24" i="1"/>
  <c r="AP24" i="1" s="1"/>
  <c r="AJ24" i="1"/>
  <c r="AH24" i="1"/>
  <c r="AB24" i="1"/>
  <c r="Z24" i="1"/>
  <c r="T24" i="1"/>
  <c r="R24" i="1"/>
  <c r="L24" i="1"/>
  <c r="J24" i="1"/>
  <c r="AR23" i="1"/>
  <c r="AN23" i="1"/>
  <c r="AL23" i="1"/>
  <c r="AP23" i="1" s="1"/>
  <c r="AJ23" i="1"/>
  <c r="AH23" i="1"/>
  <c r="AB23" i="1"/>
  <c r="Z23" i="1"/>
  <c r="T23" i="1"/>
  <c r="R23" i="1"/>
  <c r="L23" i="1"/>
  <c r="J23" i="1"/>
  <c r="AN22" i="1"/>
  <c r="AR22" i="1" s="1"/>
  <c r="AL22" i="1"/>
  <c r="AP22" i="1" s="1"/>
  <c r="AJ22" i="1"/>
  <c r="AH22" i="1"/>
  <c r="AB22" i="1"/>
  <c r="Z22" i="1"/>
  <c r="T22" i="1"/>
  <c r="R22" i="1"/>
  <c r="L22" i="1"/>
  <c r="J22" i="1"/>
  <c r="AR21" i="1"/>
  <c r="AN21" i="1"/>
  <c r="AL21" i="1"/>
  <c r="AP21" i="1" s="1"/>
  <c r="AJ21" i="1"/>
  <c r="AH21" i="1"/>
  <c r="AB21" i="1"/>
  <c r="Z21" i="1"/>
  <c r="T21" i="1"/>
  <c r="R21" i="1"/>
  <c r="L21" i="1"/>
  <c r="J21" i="1"/>
  <c r="AN20" i="1"/>
  <c r="AR20" i="1" s="1"/>
  <c r="AL20" i="1"/>
  <c r="AP20" i="1" s="1"/>
  <c r="AJ20" i="1"/>
  <c r="AH20" i="1"/>
  <c r="AB20" i="1"/>
  <c r="Z20" i="1"/>
  <c r="T20" i="1"/>
  <c r="R20" i="1"/>
  <c r="L20" i="1"/>
  <c r="J20" i="1"/>
  <c r="AR19" i="1"/>
  <c r="AN19" i="1"/>
  <c r="AL19" i="1"/>
  <c r="AP19" i="1" s="1"/>
  <c r="AJ19" i="1"/>
  <c r="AH19" i="1"/>
  <c r="AB19" i="1"/>
  <c r="Z19" i="1"/>
  <c r="T19" i="1"/>
  <c r="R19" i="1"/>
  <c r="L19" i="1"/>
  <c r="J19" i="1"/>
  <c r="AN18" i="1"/>
  <c r="AR18" i="1" s="1"/>
  <c r="AL18" i="1"/>
  <c r="AP18" i="1" s="1"/>
  <c r="AJ18" i="1"/>
  <c r="AH18" i="1"/>
  <c r="AB18" i="1"/>
  <c r="Z18" i="1"/>
  <c r="T18" i="1"/>
  <c r="R18" i="1"/>
  <c r="L18" i="1"/>
  <c r="J18" i="1"/>
  <c r="AR17" i="1"/>
  <c r="AN17" i="1"/>
  <c r="AL17" i="1"/>
  <c r="AP17" i="1" s="1"/>
  <c r="AJ17" i="1"/>
  <c r="AH17" i="1"/>
  <c r="AB17" i="1"/>
  <c r="Z17" i="1"/>
  <c r="T17" i="1"/>
  <c r="R17" i="1"/>
  <c r="L17" i="1"/>
  <c r="J17" i="1"/>
  <c r="AN16" i="1"/>
  <c r="AR16" i="1" s="1"/>
  <c r="AL16" i="1"/>
  <c r="AP16" i="1" s="1"/>
  <c r="AJ16" i="1"/>
  <c r="AH16" i="1"/>
  <c r="AB16" i="1"/>
  <c r="Z16" i="1"/>
  <c r="T16" i="1"/>
  <c r="R16" i="1"/>
  <c r="L16" i="1"/>
  <c r="J16" i="1"/>
  <c r="AR15" i="1"/>
  <c r="AN15" i="1"/>
  <c r="AL15" i="1"/>
  <c r="AP15" i="1" s="1"/>
  <c r="AJ15" i="1"/>
  <c r="AH15" i="1"/>
  <c r="AB15" i="1"/>
  <c r="Z15" i="1"/>
  <c r="T15" i="1"/>
  <c r="R15" i="1"/>
  <c r="L15" i="1"/>
  <c r="J15" i="1"/>
  <c r="AN14" i="1"/>
  <c r="AR14" i="1" s="1"/>
  <c r="AL14" i="1"/>
  <c r="AP14" i="1" s="1"/>
  <c r="AJ14" i="1"/>
  <c r="AH14" i="1"/>
  <c r="AB14" i="1"/>
  <c r="Z14" i="1"/>
  <c r="T14" i="1"/>
  <c r="R14" i="1"/>
  <c r="L14" i="1"/>
  <c r="J14" i="1"/>
  <c r="AF12" i="1"/>
  <c r="AF38" i="1" s="1"/>
  <c r="P12" i="1"/>
  <c r="P38" i="1" s="1"/>
  <c r="AJ11" i="1"/>
  <c r="AF11" i="1"/>
  <c r="AD11" i="1"/>
  <c r="AH11" i="1" s="1"/>
  <c r="X11" i="1"/>
  <c r="X12" i="1" s="1"/>
  <c r="V11" i="1"/>
  <c r="V12" i="1" s="1"/>
  <c r="T11" i="1"/>
  <c r="P11" i="1"/>
  <c r="N11" i="1"/>
  <c r="R11" i="1" s="1"/>
  <c r="H11" i="1"/>
  <c r="H12" i="1" s="1"/>
  <c r="F11" i="1"/>
  <c r="F12" i="1" s="1"/>
  <c r="AR10" i="1"/>
  <c r="AN10" i="1"/>
  <c r="AL10" i="1"/>
  <c r="AP10" i="1" s="1"/>
  <c r="AJ10" i="1"/>
  <c r="AH10" i="1"/>
  <c r="AB10" i="1"/>
  <c r="Z10" i="1"/>
  <c r="T10" i="1"/>
  <c r="R10" i="1"/>
  <c r="L10" i="1"/>
  <c r="J10" i="1"/>
  <c r="AN9" i="1"/>
  <c r="AR9" i="1" s="1"/>
  <c r="AL9" i="1"/>
  <c r="AP9" i="1" s="1"/>
  <c r="AJ9" i="1"/>
  <c r="AH9" i="1"/>
  <c r="AB9" i="1"/>
  <c r="Z9" i="1"/>
  <c r="T9" i="1"/>
  <c r="R9" i="1"/>
  <c r="L9" i="1"/>
  <c r="J9" i="1"/>
  <c r="AR8" i="1"/>
  <c r="AN8" i="1"/>
  <c r="AL8" i="1"/>
  <c r="AP8" i="1" s="1"/>
  <c r="AJ8" i="1"/>
  <c r="AH8" i="1"/>
  <c r="AB8" i="1"/>
  <c r="Z8" i="1"/>
  <c r="T8" i="1"/>
  <c r="R8" i="1"/>
  <c r="L8" i="1"/>
  <c r="J8" i="1"/>
  <c r="AN7" i="1"/>
  <c r="AR7" i="1" s="1"/>
  <c r="AL7" i="1"/>
  <c r="AP7" i="1" s="1"/>
  <c r="AJ7" i="1"/>
  <c r="AH7" i="1"/>
  <c r="AB7" i="1"/>
  <c r="Z7" i="1"/>
  <c r="T7" i="1"/>
  <c r="R7" i="1"/>
  <c r="L7" i="1"/>
  <c r="J7" i="1"/>
  <c r="AR6" i="1"/>
  <c r="AN6" i="1"/>
  <c r="AL6" i="1"/>
  <c r="AP6" i="1" s="1"/>
  <c r="AJ6" i="1"/>
  <c r="AH6" i="1"/>
  <c r="AB6" i="1"/>
  <c r="Z6" i="1"/>
  <c r="T6" i="1"/>
  <c r="R6" i="1"/>
  <c r="L6" i="1"/>
  <c r="J6" i="1"/>
  <c r="AN5" i="1"/>
  <c r="AR5" i="1" s="1"/>
  <c r="AL5" i="1"/>
  <c r="AP5" i="1" s="1"/>
  <c r="AJ5" i="1"/>
  <c r="AH5" i="1"/>
  <c r="AB5" i="1"/>
  <c r="Z5" i="1"/>
  <c r="T5" i="1"/>
  <c r="R5" i="1"/>
  <c r="L5" i="1"/>
  <c r="J5" i="1"/>
  <c r="AP41" i="1" l="1"/>
  <c r="AR42" i="1"/>
  <c r="T44" i="1"/>
  <c r="AJ45" i="1"/>
  <c r="Z45" i="1"/>
  <c r="Z12" i="1"/>
  <c r="V38" i="1"/>
  <c r="X38" i="1"/>
  <c r="AB12" i="1"/>
  <c r="L45" i="1"/>
  <c r="J45" i="1"/>
  <c r="J12" i="1"/>
  <c r="F38" i="1"/>
  <c r="AN12" i="1"/>
  <c r="L12" i="1"/>
  <c r="H38" i="1"/>
  <c r="P46" i="1"/>
  <c r="T46" i="1" s="1"/>
  <c r="AJ46" i="1"/>
  <c r="AL11" i="1"/>
  <c r="AP11" i="1" s="1"/>
  <c r="N12" i="1"/>
  <c r="AL12" i="1" s="1"/>
  <c r="AP12" i="1" s="1"/>
  <c r="AD12" i="1"/>
  <c r="AL44" i="1"/>
  <c r="N45" i="1"/>
  <c r="R45" i="1" s="1"/>
  <c r="AH45" i="1"/>
  <c r="AN44" i="1"/>
  <c r="AN45" i="1" s="1"/>
  <c r="AN46" i="1" s="1"/>
  <c r="AN11" i="1"/>
  <c r="AR11" i="1" s="1"/>
  <c r="J11" i="1"/>
  <c r="Z11" i="1"/>
  <c r="J44" i="1"/>
  <c r="Z44" i="1"/>
  <c r="L11" i="1"/>
  <c r="AB11" i="1"/>
  <c r="L44" i="1"/>
  <c r="AB44" i="1"/>
  <c r="AL37" i="1"/>
  <c r="AP37" i="1" s="1"/>
  <c r="I17" i="2"/>
  <c r="K17" i="2"/>
  <c r="E19" i="2"/>
  <c r="K16" i="2"/>
  <c r="I16" i="2"/>
  <c r="E10" i="2"/>
  <c r="K8" i="2"/>
  <c r="AP44" i="1" l="1"/>
  <c r="AL45" i="1"/>
  <c r="AL46" i="1" s="1"/>
  <c r="AR45" i="1"/>
  <c r="L38" i="1"/>
  <c r="H46" i="1"/>
  <c r="AN38" i="1"/>
  <c r="AR12" i="1"/>
  <c r="AR37" i="1"/>
  <c r="AP45" i="1"/>
  <c r="J38" i="1"/>
  <c r="F46" i="1"/>
  <c r="AD38" i="1"/>
  <c r="AH12" i="1"/>
  <c r="AJ12" i="1"/>
  <c r="AB38" i="1"/>
  <c r="X46" i="1"/>
  <c r="AB46" i="1" s="1"/>
  <c r="N38" i="1"/>
  <c r="R12" i="1"/>
  <c r="T12" i="1"/>
  <c r="AR44" i="1"/>
  <c r="Z38" i="1"/>
  <c r="V46" i="1"/>
  <c r="I10" i="2"/>
  <c r="K10" i="2"/>
  <c r="I19" i="2"/>
  <c r="K19" i="2"/>
  <c r="Z46" i="1" l="1"/>
  <c r="J46" i="1"/>
  <c r="R38" i="1"/>
  <c r="N46" i="1"/>
  <c r="R46" i="1" s="1"/>
  <c r="T38" i="1"/>
  <c r="AH38" i="1"/>
  <c r="AH46" i="1"/>
  <c r="AJ38" i="1"/>
  <c r="L46" i="1"/>
  <c r="AL38" i="1"/>
  <c r="AP38" i="1" s="1"/>
  <c r="AP46" i="1" l="1"/>
</calcChain>
</file>

<file path=xl/sharedStrings.xml><?xml version="1.0" encoding="utf-8"?>
<sst xmlns="http://schemas.openxmlformats.org/spreadsheetml/2006/main" count="119" uniqueCount="81">
  <si>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</si>
  <si>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</si>
  <si>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</si>
  <si>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</si>
  <si>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</si>
  <si>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</si>
  <si>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</si>
  <si>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</si>
  <si>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Jan - Apr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</si>
  <si>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</si>
  <si>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</si>
  <si>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</si>
  <si>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</si>
  <si>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</si>
  <si>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</si>
  <si>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</si>
  <si>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</si>
  <si>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</si>
  <si>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</si>
  <si>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</si>
  <si>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</si>
  <si>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</si>
  <si>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</si>
  <si>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</si>
  <si>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</si>
  <si>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</si>
  <si>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</si>
  <si>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</si>
  <si>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</si>
  <si>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</si>
  <si>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</si>
  <si>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</si>
  <si>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</si>
  <si>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</si>
  <si>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</si>
  <si>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</si>
  <si>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</si>
  <si>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</si>
  <si>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</si>
  <si>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</si>
  <si>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</si>
  <si>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</si>
  <si>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</si>
  <si>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</si>
  <si>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</si>
  <si>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</si>
  <si>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</si>
  <si>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</si>
  <si>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</si>
  <si>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</si>
  <si>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Total Other Income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</si>
  <si>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</si>
  <si>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</si>
  <si>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</si>
  <si>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</si>
  <si>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</si>
  <si>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</si>
  <si>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</si>
  <si>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</si>
  <si>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</si>
  <si>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</si>
  <si>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</si>
  <si>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</si>
  <si>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</si>
  <si>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</si>
  <si>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</si>
  <si>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</si>
  <si>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</si>
  <si>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</si>
  <si>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</si>
  <si>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</si>
  <si>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</si>
  <si>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Apr 30, 21</t>
  </si>
  <si>
    <t>Apr 30, 22</t>
  </si>
  <si>
    <t>Member Services</t>
  </si>
  <si>
    <t>Events-Club</t>
  </si>
  <si>
    <t>Events- Non-Member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</si>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</sst>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0" borderId="8" xfId="1" applyNumberFormat="1" applyFont="1" applyBorder="1"/>
    <xf numFmtId="166" fontId="1" fillId="0" borderId="0" xfId="1" applyNumberFormat="1" applyFont="1"/>
    <xf numFmtId="9" fontId="4" fillId="0" borderId="0" xfId="2" applyFont="1"/>
    <xf numFmtId="9" fontId="4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DBCB060-7F04-4C57-852E-9D23F37A2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B084DF4-7019-484A-AD0E-5EAC5F1FB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A4519AE-94B3-422F-9A48-88196A7D7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E6E2ABAA-277B-43D4-86EA-70B2B61BF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B38A-3ACE-4A44-A4B2-7721DA9E29D1}">
  <sheetPr codeName="Sheet1"/>
  <dimension ref="A1:AR47"/>
  <sheetViews>
    <sheetView tabSelected="1" topLeftCell="A9" workbookViewId="0">
      <selection activeCell="AV24" sqref="AV24"/>
    </sheetView>
  </sheetViews>
  <sheetFormatPr defaultRowHeight="15.75" x14ac:dyDescent="0.25"/>
  <cols>
    <col min="1" max="4" width="3" style="24" customWidth="1"/>
    <col min="5" max="5" width="48.7109375" style="24" customWidth="1"/>
    <col min="6" max="6" width="9.5703125" style="25" hidden="1" customWidth="1"/>
    <col min="7" max="7" width="2.28515625" style="25" hidden="1" customWidth="1"/>
    <col min="8" max="8" width="9.5703125" style="25" hidden="1" customWidth="1"/>
    <col min="9" max="9" width="2.28515625" style="25" hidden="1" customWidth="1"/>
    <col min="10" max="10" width="17" style="25" hidden="1" customWidth="1"/>
    <col min="11" max="11" width="2.28515625" style="25" hidden="1" customWidth="1"/>
    <col min="12" max="12" width="15" style="25" hidden="1" customWidth="1"/>
    <col min="13" max="13" width="2.28515625" style="25" hidden="1" customWidth="1"/>
    <col min="14" max="14" width="9.5703125" style="25" hidden="1" customWidth="1"/>
    <col min="15" max="15" width="2.28515625" style="25" hidden="1" customWidth="1"/>
    <col min="16" max="16" width="9.5703125" style="25" hidden="1" customWidth="1"/>
    <col min="17" max="17" width="2.28515625" style="25" hidden="1" customWidth="1"/>
    <col min="18" max="18" width="17" style="25" hidden="1" customWidth="1"/>
    <col min="19" max="19" width="2.28515625" style="25" hidden="1" customWidth="1"/>
    <col min="20" max="20" width="15" style="25" hidden="1" customWidth="1"/>
    <col min="21" max="21" width="2.28515625" style="25" hidden="1" customWidth="1"/>
    <col min="22" max="22" width="9.5703125" style="25" hidden="1" customWidth="1"/>
    <col min="23" max="23" width="2.28515625" style="25" hidden="1" customWidth="1"/>
    <col min="24" max="24" width="9.5703125" style="25" hidden="1" customWidth="1"/>
    <col min="25" max="25" width="2.28515625" style="25" hidden="1" customWidth="1"/>
    <col min="26" max="26" width="17" style="25" hidden="1" customWidth="1"/>
    <col min="27" max="27" width="2.28515625" style="25" hidden="1" customWidth="1"/>
    <col min="28" max="28" width="15" style="25" hidden="1" customWidth="1"/>
    <col min="29" max="29" width="2.28515625" style="25" hidden="1" customWidth="1"/>
    <col min="30" max="30" width="9.5703125" style="25" bestFit="1" customWidth="1"/>
    <col min="31" max="31" width="2.28515625" style="25" customWidth="1"/>
    <col min="32" max="32" width="9.5703125" style="25" bestFit="1" customWidth="1"/>
    <col min="33" max="33" width="2.28515625" style="25" customWidth="1"/>
    <col min="34" max="34" width="17" style="25" bestFit="1" customWidth="1"/>
    <col min="35" max="35" width="2.28515625" style="25" customWidth="1"/>
    <col min="36" max="36" width="15" style="25" bestFit="1" customWidth="1"/>
    <col min="37" max="37" width="2.28515625" style="25" customWidth="1"/>
    <col min="38" max="38" width="14.28515625" style="25" bestFit="1" customWidth="1"/>
    <col min="39" max="39" width="2.28515625" style="25" customWidth="1"/>
    <col min="40" max="40" width="9.5703125" style="25" bestFit="1" customWidth="1"/>
    <col min="41" max="41" width="2.28515625" style="25" customWidth="1"/>
    <col min="42" max="42" width="17" style="25" bestFit="1" customWidth="1"/>
    <col min="43" max="43" width="2.28515625" style="25" customWidth="1"/>
    <col min="44" max="44" width="15" style="25" bestFit="1" customWidth="1"/>
  </cols>
  <sheetData>
    <row r="1" spans="1:44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5" t="s">
        <v>0</v>
      </c>
      <c r="AM1" s="3"/>
      <c r="AN1" s="4"/>
      <c r="AO1" s="3"/>
      <c r="AP1" s="4"/>
      <c r="AQ1" s="3"/>
      <c r="AR1" s="4"/>
    </row>
    <row r="2" spans="1:44" s="23" customFormat="1" ht="17.25" thickTop="1" thickBot="1" x14ac:dyDescent="0.3">
      <c r="A2" s="20"/>
      <c r="B2" s="20"/>
      <c r="C2" s="20"/>
      <c r="D2" s="20"/>
      <c r="E2" s="20"/>
      <c r="F2" s="21" t="s">
        <v>1</v>
      </c>
      <c r="G2" s="22"/>
      <c r="H2" s="21" t="s">
        <v>2</v>
      </c>
      <c r="I2" s="22"/>
      <c r="J2" s="21" t="s">
        <v>3</v>
      </c>
      <c r="K2" s="22"/>
      <c r="L2" s="21" t="s">
        <v>4</v>
      </c>
      <c r="M2" s="22"/>
      <c r="N2" s="21" t="s">
        <v>5</v>
      </c>
      <c r="O2" s="22"/>
      <c r="P2" s="21" t="s">
        <v>2</v>
      </c>
      <c r="Q2" s="22"/>
      <c r="R2" s="21" t="s">
        <v>3</v>
      </c>
      <c r="S2" s="22"/>
      <c r="T2" s="21" t="s">
        <v>4</v>
      </c>
      <c r="U2" s="22"/>
      <c r="V2" s="21" t="s">
        <v>6</v>
      </c>
      <c r="W2" s="22"/>
      <c r="X2" s="21" t="s">
        <v>2</v>
      </c>
      <c r="Y2" s="22"/>
      <c r="Z2" s="21" t="s">
        <v>3</v>
      </c>
      <c r="AA2" s="22"/>
      <c r="AB2" s="21" t="s">
        <v>4</v>
      </c>
      <c r="AC2" s="22"/>
      <c r="AD2" s="21" t="s">
        <v>7</v>
      </c>
      <c r="AE2" s="22"/>
      <c r="AF2" s="21" t="s">
        <v>2</v>
      </c>
      <c r="AG2" s="22"/>
      <c r="AH2" s="21" t="s">
        <v>3</v>
      </c>
      <c r="AI2" s="22"/>
      <c r="AJ2" s="21" t="s">
        <v>4</v>
      </c>
      <c r="AK2" s="22"/>
      <c r="AL2" s="21" t="s">
        <v>8</v>
      </c>
      <c r="AM2" s="22"/>
      <c r="AN2" s="21" t="s">
        <v>2</v>
      </c>
      <c r="AO2" s="22"/>
      <c r="AP2" s="21" t="s">
        <v>3</v>
      </c>
      <c r="AQ2" s="22"/>
      <c r="AR2" s="21" t="s">
        <v>4</v>
      </c>
    </row>
    <row r="3" spans="1:44" ht="16.5" thickTop="1" x14ac:dyDescent="0.25">
      <c r="A3" s="2"/>
      <c r="B3" s="2" t="s">
        <v>9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</row>
    <row r="4" spans="1:44" x14ac:dyDescent="0.25">
      <c r="A4" s="2"/>
      <c r="B4" s="2"/>
      <c r="C4" s="2"/>
      <c r="D4" s="2" t="s">
        <v>10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</row>
    <row r="5" spans="1:44" x14ac:dyDescent="0.25">
      <c r="A5" s="2"/>
      <c r="B5" s="2"/>
      <c r="C5" s="2"/>
      <c r="D5" s="2"/>
      <c r="E5" s="2" t="s">
        <v>11</v>
      </c>
      <c r="F5" s="6">
        <v>68250</v>
      </c>
      <c r="G5" s="7"/>
      <c r="H5" s="6">
        <v>63750</v>
      </c>
      <c r="I5" s="7"/>
      <c r="J5" s="6">
        <f t="shared" ref="J5:J12" si="0">ROUND((F5-H5),5)</f>
        <v>4500</v>
      </c>
      <c r="K5" s="7"/>
      <c r="L5" s="8">
        <f t="shared" ref="L5:L12" si="1"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 t="shared" ref="R5:R12" si="2">ROUND((N5-P5),5)</f>
        <v>12500</v>
      </c>
      <c r="S5" s="7"/>
      <c r="T5" s="8">
        <f t="shared" ref="T5:T12" si="3"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 t="shared" ref="Z5:Z12" si="4">ROUND((V5-X5),5)</f>
        <v>-750</v>
      </c>
      <c r="AA5" s="7"/>
      <c r="AB5" s="8">
        <f t="shared" ref="AB5:AB12" si="5"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 t="shared" ref="AH5:AH12" si="6">ROUND((AD5-AF5),5)</f>
        <v>0</v>
      </c>
      <c r="AI5" s="7"/>
      <c r="AJ5" s="8">
        <f t="shared" ref="AJ5:AJ12" si="7">ROUND(IF(AF5=0, IF(AD5=0, 0, 1), AD5/AF5),5)</f>
        <v>1</v>
      </c>
      <c r="AK5" s="7"/>
      <c r="AL5" s="6">
        <f t="shared" ref="AL5:AL12" si="8">ROUND(F5+N5+V5+AD5,5)</f>
        <v>271250</v>
      </c>
      <c r="AM5" s="7"/>
      <c r="AN5" s="6">
        <f t="shared" ref="AN5:AN12" si="9">ROUND(H5+P5+X5+AF5,5)</f>
        <v>255000</v>
      </c>
      <c r="AO5" s="7"/>
      <c r="AP5" s="6">
        <f t="shared" ref="AP5:AP12" si="10">ROUND((AL5-AN5),5)</f>
        <v>16250</v>
      </c>
      <c r="AQ5" s="7"/>
      <c r="AR5" s="8">
        <f t="shared" ref="AR5:AR12" si="11">ROUND(IF(AN5=0, IF(AL5=0, 0, 1), AL5/AN5),5)</f>
        <v>1.0637300000000001</v>
      </c>
    </row>
    <row r="6" spans="1:44" x14ac:dyDescent="0.25">
      <c r="A6" s="2"/>
      <c r="B6" s="2"/>
      <c r="C6" s="2"/>
      <c r="D6" s="2"/>
      <c r="E6" s="2" t="s">
        <v>12</v>
      </c>
      <c r="F6" s="6">
        <v>17234</v>
      </c>
      <c r="G6" s="7"/>
      <c r="H6" s="6">
        <v>54195</v>
      </c>
      <c r="I6" s="7"/>
      <c r="J6" s="6">
        <f t="shared" si="0"/>
        <v>-36961</v>
      </c>
      <c r="K6" s="7"/>
      <c r="L6" s="8">
        <f t="shared" si="1"/>
        <v>0.318</v>
      </c>
      <c r="M6" s="7"/>
      <c r="N6" s="6">
        <v>32985</v>
      </c>
      <c r="O6" s="7"/>
      <c r="P6" s="6">
        <v>54195</v>
      </c>
      <c r="Q6" s="7"/>
      <c r="R6" s="6">
        <f t="shared" si="2"/>
        <v>-21210</v>
      </c>
      <c r="S6" s="7"/>
      <c r="T6" s="8">
        <f t="shared" si="3"/>
        <v>0.60863999999999996</v>
      </c>
      <c r="U6" s="7"/>
      <c r="V6" s="6">
        <v>62889</v>
      </c>
      <c r="W6" s="7"/>
      <c r="X6" s="6">
        <v>64195</v>
      </c>
      <c r="Y6" s="7"/>
      <c r="Z6" s="6">
        <f t="shared" si="4"/>
        <v>-1306</v>
      </c>
      <c r="AA6" s="7"/>
      <c r="AB6" s="8">
        <f t="shared" si="5"/>
        <v>0.97965999999999998</v>
      </c>
      <c r="AC6" s="7"/>
      <c r="AD6" s="6">
        <v>83319</v>
      </c>
      <c r="AE6" s="7"/>
      <c r="AF6" s="6">
        <v>64195</v>
      </c>
      <c r="AG6" s="7"/>
      <c r="AH6" s="6">
        <f t="shared" si="6"/>
        <v>19124</v>
      </c>
      <c r="AI6" s="7"/>
      <c r="AJ6" s="8">
        <f t="shared" si="7"/>
        <v>1.2979000000000001</v>
      </c>
      <c r="AK6" s="7"/>
      <c r="AL6" s="6">
        <f t="shared" si="8"/>
        <v>196427</v>
      </c>
      <c r="AM6" s="7"/>
      <c r="AN6" s="6">
        <f t="shared" si="9"/>
        <v>236780</v>
      </c>
      <c r="AO6" s="7"/>
      <c r="AP6" s="6">
        <f t="shared" si="10"/>
        <v>-40353</v>
      </c>
      <c r="AQ6" s="7"/>
      <c r="AR6" s="8">
        <f t="shared" si="11"/>
        <v>0.82957999999999998</v>
      </c>
    </row>
    <row r="7" spans="1:44" x14ac:dyDescent="0.25">
      <c r="A7" s="2"/>
      <c r="B7" s="2"/>
      <c r="C7" s="2"/>
      <c r="D7" s="2"/>
      <c r="E7" s="2" t="s">
        <v>13</v>
      </c>
      <c r="F7" s="6">
        <v>2421</v>
      </c>
      <c r="G7" s="7"/>
      <c r="H7" s="6">
        <v>5774</v>
      </c>
      <c r="I7" s="7"/>
      <c r="J7" s="6">
        <f t="shared" si="0"/>
        <v>-3353</v>
      </c>
      <c r="K7" s="7"/>
      <c r="L7" s="8">
        <f t="shared" si="1"/>
        <v>0.41929</v>
      </c>
      <c r="M7" s="7"/>
      <c r="N7" s="6">
        <v>4581</v>
      </c>
      <c r="O7" s="7"/>
      <c r="P7" s="6">
        <v>10929</v>
      </c>
      <c r="Q7" s="7"/>
      <c r="R7" s="6">
        <f t="shared" si="2"/>
        <v>-6348</v>
      </c>
      <c r="S7" s="7"/>
      <c r="T7" s="8">
        <f t="shared" si="3"/>
        <v>0.41915999999999998</v>
      </c>
      <c r="U7" s="7"/>
      <c r="V7" s="6">
        <v>14781</v>
      </c>
      <c r="W7" s="7"/>
      <c r="X7" s="6">
        <v>10692</v>
      </c>
      <c r="Y7" s="7"/>
      <c r="Z7" s="6">
        <f t="shared" si="4"/>
        <v>4089</v>
      </c>
      <c r="AA7" s="7"/>
      <c r="AB7" s="8">
        <f t="shared" si="5"/>
        <v>1.3824399999999999</v>
      </c>
      <c r="AC7" s="7"/>
      <c r="AD7" s="6">
        <v>21024</v>
      </c>
      <c r="AE7" s="7"/>
      <c r="AF7" s="6">
        <v>13209</v>
      </c>
      <c r="AG7" s="7"/>
      <c r="AH7" s="6">
        <f t="shared" si="6"/>
        <v>7815</v>
      </c>
      <c r="AI7" s="7"/>
      <c r="AJ7" s="8">
        <f t="shared" si="7"/>
        <v>1.5916399999999999</v>
      </c>
      <c r="AK7" s="7"/>
      <c r="AL7" s="6">
        <f t="shared" si="8"/>
        <v>42807</v>
      </c>
      <c r="AM7" s="7"/>
      <c r="AN7" s="6">
        <f t="shared" si="9"/>
        <v>40604</v>
      </c>
      <c r="AO7" s="7"/>
      <c r="AP7" s="6">
        <f t="shared" si="10"/>
        <v>2203</v>
      </c>
      <c r="AQ7" s="7"/>
      <c r="AR7" s="8">
        <f t="shared" si="11"/>
        <v>1.05426</v>
      </c>
    </row>
    <row r="8" spans="1:44" x14ac:dyDescent="0.25">
      <c r="A8" s="2"/>
      <c r="B8" s="2"/>
      <c r="C8" s="2"/>
      <c r="D8" s="2"/>
      <c r="E8" s="2" t="s">
        <v>14</v>
      </c>
      <c r="F8" s="6">
        <v>578</v>
      </c>
      <c r="G8" s="7"/>
      <c r="H8" s="6">
        <v>582</v>
      </c>
      <c r="I8" s="7"/>
      <c r="J8" s="6">
        <f t="shared" si="0"/>
        <v>-4</v>
      </c>
      <c r="K8" s="7"/>
      <c r="L8" s="8">
        <f t="shared" si="1"/>
        <v>0.99312999999999996</v>
      </c>
      <c r="M8" s="7"/>
      <c r="N8" s="6">
        <v>539</v>
      </c>
      <c r="O8" s="7"/>
      <c r="P8" s="6">
        <v>1558</v>
      </c>
      <c r="Q8" s="7"/>
      <c r="R8" s="6">
        <f t="shared" si="2"/>
        <v>-1019</v>
      </c>
      <c r="S8" s="7"/>
      <c r="T8" s="8">
        <f t="shared" si="3"/>
        <v>0.34595999999999999</v>
      </c>
      <c r="U8" s="7"/>
      <c r="V8" s="6">
        <v>6894</v>
      </c>
      <c r="W8" s="7"/>
      <c r="X8" s="6">
        <v>3385</v>
      </c>
      <c r="Y8" s="7"/>
      <c r="Z8" s="6">
        <f t="shared" si="4"/>
        <v>3509</v>
      </c>
      <c r="AA8" s="7"/>
      <c r="AB8" s="8">
        <f t="shared" si="5"/>
        <v>2.0366300000000002</v>
      </c>
      <c r="AC8" s="7"/>
      <c r="AD8" s="6">
        <v>8006</v>
      </c>
      <c r="AE8" s="7"/>
      <c r="AF8" s="6">
        <v>3413</v>
      </c>
      <c r="AG8" s="7"/>
      <c r="AH8" s="6">
        <f t="shared" si="6"/>
        <v>4593</v>
      </c>
      <c r="AI8" s="7"/>
      <c r="AJ8" s="8">
        <f t="shared" si="7"/>
        <v>2.3457400000000002</v>
      </c>
      <c r="AK8" s="7"/>
      <c r="AL8" s="6">
        <f t="shared" si="8"/>
        <v>16017</v>
      </c>
      <c r="AM8" s="7"/>
      <c r="AN8" s="6">
        <f t="shared" si="9"/>
        <v>8938</v>
      </c>
      <c r="AO8" s="7"/>
      <c r="AP8" s="6">
        <f t="shared" si="10"/>
        <v>7079</v>
      </c>
      <c r="AQ8" s="7"/>
      <c r="AR8" s="8">
        <f t="shared" si="11"/>
        <v>1.7920100000000001</v>
      </c>
    </row>
    <row r="9" spans="1:44" x14ac:dyDescent="0.25">
      <c r="A9" s="2"/>
      <c r="B9" s="2"/>
      <c r="C9" s="2"/>
      <c r="D9" s="2"/>
      <c r="E9" s="2" t="s">
        <v>15</v>
      </c>
      <c r="F9" s="6">
        <v>0</v>
      </c>
      <c r="G9" s="7"/>
      <c r="H9" s="6">
        <v>3419</v>
      </c>
      <c r="I9" s="7"/>
      <c r="J9" s="6">
        <f t="shared" si="0"/>
        <v>-3419</v>
      </c>
      <c r="K9" s="7"/>
      <c r="L9" s="8">
        <f t="shared" si="1"/>
        <v>0</v>
      </c>
      <c r="M9" s="7"/>
      <c r="N9" s="6">
        <v>0</v>
      </c>
      <c r="O9" s="7"/>
      <c r="P9" s="6">
        <v>3419</v>
      </c>
      <c r="Q9" s="7"/>
      <c r="R9" s="6">
        <f t="shared" si="2"/>
        <v>-3419</v>
      </c>
      <c r="S9" s="7"/>
      <c r="T9" s="8">
        <f t="shared" si="3"/>
        <v>0</v>
      </c>
      <c r="U9" s="7"/>
      <c r="V9" s="6">
        <v>1200</v>
      </c>
      <c r="W9" s="7"/>
      <c r="X9" s="6">
        <v>3419</v>
      </c>
      <c r="Y9" s="7"/>
      <c r="Z9" s="6">
        <f t="shared" si="4"/>
        <v>-2219</v>
      </c>
      <c r="AA9" s="7"/>
      <c r="AB9" s="8">
        <f t="shared" si="5"/>
        <v>0.35098000000000001</v>
      </c>
      <c r="AC9" s="7"/>
      <c r="AD9" s="6">
        <v>0</v>
      </c>
      <c r="AE9" s="7"/>
      <c r="AF9" s="6">
        <v>3419</v>
      </c>
      <c r="AG9" s="7"/>
      <c r="AH9" s="6">
        <f t="shared" si="6"/>
        <v>-3419</v>
      </c>
      <c r="AI9" s="7"/>
      <c r="AJ9" s="8">
        <f t="shared" si="7"/>
        <v>0</v>
      </c>
      <c r="AK9" s="7"/>
      <c r="AL9" s="6">
        <f t="shared" si="8"/>
        <v>1200</v>
      </c>
      <c r="AM9" s="7"/>
      <c r="AN9" s="6">
        <f t="shared" si="9"/>
        <v>13676</v>
      </c>
      <c r="AO9" s="7"/>
      <c r="AP9" s="6">
        <f t="shared" si="10"/>
        <v>-12476</v>
      </c>
      <c r="AQ9" s="7"/>
      <c r="AR9" s="8">
        <f t="shared" si="11"/>
        <v>8.7739999999999999E-2</v>
      </c>
    </row>
    <row r="10" spans="1:44" ht="16.5" thickBot="1" x14ac:dyDescent="0.3">
      <c r="A10" s="2"/>
      <c r="B10" s="2"/>
      <c r="C10" s="2"/>
      <c r="D10" s="2"/>
      <c r="E10" s="2" t="s">
        <v>16</v>
      </c>
      <c r="F10" s="9">
        <v>84</v>
      </c>
      <c r="G10" s="7"/>
      <c r="H10" s="9">
        <v>971</v>
      </c>
      <c r="I10" s="7"/>
      <c r="J10" s="9">
        <f t="shared" si="0"/>
        <v>-887</v>
      </c>
      <c r="K10" s="7"/>
      <c r="L10" s="10">
        <f t="shared" si="1"/>
        <v>8.6510000000000004E-2</v>
      </c>
      <c r="M10" s="7"/>
      <c r="N10" s="9">
        <v>1219</v>
      </c>
      <c r="O10" s="7"/>
      <c r="P10" s="9">
        <v>1081</v>
      </c>
      <c r="Q10" s="7"/>
      <c r="R10" s="9">
        <f t="shared" si="2"/>
        <v>138</v>
      </c>
      <c r="S10" s="7"/>
      <c r="T10" s="10">
        <f t="shared" si="3"/>
        <v>1.1276600000000001</v>
      </c>
      <c r="U10" s="7"/>
      <c r="V10" s="9">
        <v>1053</v>
      </c>
      <c r="W10" s="7"/>
      <c r="X10" s="9">
        <v>1081</v>
      </c>
      <c r="Y10" s="7"/>
      <c r="Z10" s="9">
        <f t="shared" si="4"/>
        <v>-28</v>
      </c>
      <c r="AA10" s="7"/>
      <c r="AB10" s="10">
        <f t="shared" si="5"/>
        <v>0.97409999999999997</v>
      </c>
      <c r="AC10" s="7"/>
      <c r="AD10" s="9">
        <v>225</v>
      </c>
      <c r="AE10" s="7"/>
      <c r="AF10" s="9">
        <v>1126</v>
      </c>
      <c r="AG10" s="7"/>
      <c r="AH10" s="9">
        <f t="shared" si="6"/>
        <v>-901</v>
      </c>
      <c r="AI10" s="7"/>
      <c r="AJ10" s="10">
        <f t="shared" si="7"/>
        <v>0.19982</v>
      </c>
      <c r="AK10" s="7"/>
      <c r="AL10" s="9">
        <f t="shared" si="8"/>
        <v>2581</v>
      </c>
      <c r="AM10" s="7"/>
      <c r="AN10" s="9">
        <f t="shared" si="9"/>
        <v>4259</v>
      </c>
      <c r="AO10" s="7"/>
      <c r="AP10" s="9">
        <f t="shared" si="10"/>
        <v>-1678</v>
      </c>
      <c r="AQ10" s="7"/>
      <c r="AR10" s="10">
        <f t="shared" si="11"/>
        <v>0.60601000000000005</v>
      </c>
    </row>
    <row r="11" spans="1:44" ht="16.5" thickBot="1" x14ac:dyDescent="0.3">
      <c r="A11" s="2"/>
      <c r="B11" s="2"/>
      <c r="C11" s="2"/>
      <c r="D11" s="2" t="s">
        <v>17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 t="shared" si="0"/>
        <v>-40124</v>
      </c>
      <c r="K11" s="7"/>
      <c r="L11" s="12">
        <f t="shared" si="1"/>
        <v>0.68820999999999999</v>
      </c>
      <c r="M11" s="7"/>
      <c r="N11" s="11">
        <f>ROUND(SUM(N4:N10),5)</f>
        <v>115574</v>
      </c>
      <c r="O11" s="7"/>
      <c r="P11" s="11">
        <f>ROUND(SUM(P4:P10),5)</f>
        <v>134932</v>
      </c>
      <c r="Q11" s="7"/>
      <c r="R11" s="11">
        <f t="shared" si="2"/>
        <v>-19358</v>
      </c>
      <c r="S11" s="7"/>
      <c r="T11" s="12">
        <f t="shared" si="3"/>
        <v>0.85653999999999997</v>
      </c>
      <c r="U11" s="7"/>
      <c r="V11" s="11">
        <f>ROUND(SUM(V4:V10),5)</f>
        <v>149817</v>
      </c>
      <c r="W11" s="7"/>
      <c r="X11" s="11">
        <f>ROUND(SUM(X4:X10),5)</f>
        <v>146522</v>
      </c>
      <c r="Y11" s="7"/>
      <c r="Z11" s="11">
        <f t="shared" si="4"/>
        <v>3295</v>
      </c>
      <c r="AA11" s="7"/>
      <c r="AB11" s="12">
        <f t="shared" si="5"/>
        <v>1.0224899999999999</v>
      </c>
      <c r="AC11" s="7"/>
      <c r="AD11" s="11">
        <f>ROUND(SUM(AD4:AD10),5)</f>
        <v>176324</v>
      </c>
      <c r="AE11" s="7"/>
      <c r="AF11" s="11">
        <f>ROUND(SUM(AF4:AF10),5)</f>
        <v>149112</v>
      </c>
      <c r="AG11" s="7"/>
      <c r="AH11" s="11">
        <f t="shared" si="6"/>
        <v>27212</v>
      </c>
      <c r="AI11" s="7"/>
      <c r="AJ11" s="12">
        <f t="shared" si="7"/>
        <v>1.18249</v>
      </c>
      <c r="AK11" s="7"/>
      <c r="AL11" s="11">
        <f t="shared" si="8"/>
        <v>530282</v>
      </c>
      <c r="AM11" s="7"/>
      <c r="AN11" s="11">
        <f t="shared" si="9"/>
        <v>559257</v>
      </c>
      <c r="AO11" s="7"/>
      <c r="AP11" s="11">
        <f t="shared" si="10"/>
        <v>-28975</v>
      </c>
      <c r="AQ11" s="7"/>
      <c r="AR11" s="12">
        <f t="shared" si="11"/>
        <v>0.94818999999999998</v>
      </c>
    </row>
    <row r="12" spans="1:44" x14ac:dyDescent="0.25">
      <c r="A12" s="2"/>
      <c r="B12" s="2"/>
      <c r="C12" s="2" t="s">
        <v>18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 t="shared" si="0"/>
        <v>-40124</v>
      </c>
      <c r="K12" s="7"/>
      <c r="L12" s="8">
        <f t="shared" si="1"/>
        <v>0.68820999999999999</v>
      </c>
      <c r="M12" s="7"/>
      <c r="N12" s="6">
        <f>N11</f>
        <v>115574</v>
      </c>
      <c r="O12" s="7"/>
      <c r="P12" s="6">
        <f>P11</f>
        <v>134932</v>
      </c>
      <c r="Q12" s="7"/>
      <c r="R12" s="6">
        <f t="shared" si="2"/>
        <v>-19358</v>
      </c>
      <c r="S12" s="7"/>
      <c r="T12" s="8">
        <f t="shared" si="3"/>
        <v>0.85653999999999997</v>
      </c>
      <c r="U12" s="7"/>
      <c r="V12" s="6">
        <f>V11</f>
        <v>149817</v>
      </c>
      <c r="W12" s="7"/>
      <c r="X12" s="6">
        <f>X11</f>
        <v>146522</v>
      </c>
      <c r="Y12" s="7"/>
      <c r="Z12" s="6">
        <f t="shared" si="4"/>
        <v>3295</v>
      </c>
      <c r="AA12" s="7"/>
      <c r="AB12" s="8">
        <f t="shared" si="5"/>
        <v>1.0224899999999999</v>
      </c>
      <c r="AC12" s="7"/>
      <c r="AD12" s="6">
        <f>AD11</f>
        <v>176324</v>
      </c>
      <c r="AE12" s="7"/>
      <c r="AF12" s="6">
        <f>AF11</f>
        <v>149112</v>
      </c>
      <c r="AG12" s="7"/>
      <c r="AH12" s="6">
        <f t="shared" si="6"/>
        <v>27212</v>
      </c>
      <c r="AI12" s="7"/>
      <c r="AJ12" s="8">
        <f t="shared" si="7"/>
        <v>1.18249</v>
      </c>
      <c r="AK12" s="7"/>
      <c r="AL12" s="6">
        <f t="shared" si="8"/>
        <v>530282</v>
      </c>
      <c r="AM12" s="7"/>
      <c r="AN12" s="6">
        <f t="shared" si="9"/>
        <v>559257</v>
      </c>
      <c r="AO12" s="7"/>
      <c r="AP12" s="6">
        <f t="shared" si="10"/>
        <v>-28975</v>
      </c>
      <c r="AQ12" s="7"/>
      <c r="AR12" s="8">
        <f t="shared" si="11"/>
        <v>0.94818999999999998</v>
      </c>
    </row>
    <row r="13" spans="1:44" x14ac:dyDescent="0.25">
      <c r="A13" s="2"/>
      <c r="B13" s="2"/>
      <c r="C13" s="2"/>
      <c r="D13" s="2" t="s">
        <v>19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</row>
    <row r="14" spans="1:44" x14ac:dyDescent="0.25">
      <c r="A14" s="2"/>
      <c r="B14" s="2"/>
      <c r="C14" s="2"/>
      <c r="D14" s="2"/>
      <c r="E14" s="2" t="s">
        <v>20</v>
      </c>
      <c r="F14" s="6">
        <v>13212</v>
      </c>
      <c r="G14" s="7"/>
      <c r="H14" s="6">
        <v>27160</v>
      </c>
      <c r="I14" s="7"/>
      <c r="J14" s="6">
        <f t="shared" ref="J14:J38" si="12">ROUND((F14-H14),5)</f>
        <v>-13948</v>
      </c>
      <c r="K14" s="7"/>
      <c r="L14" s="8">
        <f t="shared" ref="L14:L38" si="13"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 t="shared" ref="R14:R38" si="14">ROUND((N14-P14),5)</f>
        <v>-9136</v>
      </c>
      <c r="S14" s="7"/>
      <c r="T14" s="8">
        <f t="shared" ref="T14:T38" si="15">ROUND(IF(P14=0, IF(N14=0, 0, 1), N14/P14),5)</f>
        <v>0.66361999999999999</v>
      </c>
      <c r="U14" s="7"/>
      <c r="V14" s="6">
        <v>22131</v>
      </c>
      <c r="W14" s="7"/>
      <c r="X14" s="6">
        <v>27160</v>
      </c>
      <c r="Y14" s="7"/>
      <c r="Z14" s="6">
        <f t="shared" ref="Z14:Z38" si="16">ROUND((V14-X14),5)</f>
        <v>-5029</v>
      </c>
      <c r="AA14" s="7"/>
      <c r="AB14" s="8">
        <f t="shared" ref="AB14:AB38" si="17">ROUND(IF(X14=0, IF(V14=0, 0, 1), V14/X14),5)</f>
        <v>0.81484000000000001</v>
      </c>
      <c r="AC14" s="7"/>
      <c r="AD14" s="6">
        <v>26210</v>
      </c>
      <c r="AE14" s="7"/>
      <c r="AF14" s="6">
        <v>27160</v>
      </c>
      <c r="AG14" s="7"/>
      <c r="AH14" s="6">
        <f t="shared" ref="AH14:AH38" si="18">ROUND((AD14-AF14),5)</f>
        <v>-950</v>
      </c>
      <c r="AI14" s="7"/>
      <c r="AJ14" s="8">
        <f t="shared" ref="AJ14:AJ38" si="19">ROUND(IF(AF14=0, IF(AD14=0, 0, 1), AD14/AF14),5)</f>
        <v>0.96501999999999999</v>
      </c>
      <c r="AK14" s="7"/>
      <c r="AL14" s="6">
        <f t="shared" ref="AL14:AL38" si="20">ROUND(F14+N14+V14+AD14,5)</f>
        <v>79577</v>
      </c>
      <c r="AM14" s="7"/>
      <c r="AN14" s="6">
        <f t="shared" ref="AN14:AN38" si="21">ROUND(H14+P14+X14+AF14,5)</f>
        <v>108640</v>
      </c>
      <c r="AO14" s="7"/>
      <c r="AP14" s="6">
        <f t="shared" ref="AP14:AP38" si="22">ROUND((AL14-AN14),5)</f>
        <v>-29063</v>
      </c>
      <c r="AQ14" s="7"/>
      <c r="AR14" s="8">
        <f t="shared" ref="AR14:AR38" si="23">ROUND(IF(AN14=0, IF(AL14=0, 0, 1), AL14/AN14),5)</f>
        <v>0.73248000000000002</v>
      </c>
    </row>
    <row r="15" spans="1:44" x14ac:dyDescent="0.25">
      <c r="A15" s="2"/>
      <c r="B15" s="2"/>
      <c r="C15" s="2"/>
      <c r="D15" s="2"/>
      <c r="E15" s="2" t="s">
        <v>21</v>
      </c>
      <c r="F15" s="6">
        <v>3940</v>
      </c>
      <c r="G15" s="7"/>
      <c r="H15" s="6">
        <v>12843</v>
      </c>
      <c r="I15" s="7"/>
      <c r="J15" s="6">
        <f t="shared" si="12"/>
        <v>-8903</v>
      </c>
      <c r="K15" s="7"/>
      <c r="L15" s="8">
        <f t="shared" si="13"/>
        <v>0.30678</v>
      </c>
      <c r="M15" s="7"/>
      <c r="N15" s="6">
        <v>7765</v>
      </c>
      <c r="O15" s="7"/>
      <c r="P15" s="6">
        <v>13169</v>
      </c>
      <c r="Q15" s="7"/>
      <c r="R15" s="6">
        <f t="shared" si="14"/>
        <v>-5404</v>
      </c>
      <c r="S15" s="7"/>
      <c r="T15" s="8">
        <f t="shared" si="15"/>
        <v>0.58964000000000005</v>
      </c>
      <c r="U15" s="7"/>
      <c r="V15" s="6">
        <v>12094</v>
      </c>
      <c r="W15" s="7"/>
      <c r="X15" s="6">
        <v>12822</v>
      </c>
      <c r="Y15" s="7"/>
      <c r="Z15" s="6">
        <f t="shared" si="16"/>
        <v>-728</v>
      </c>
      <c r="AA15" s="7"/>
      <c r="AB15" s="8">
        <f t="shared" si="17"/>
        <v>0.94321999999999995</v>
      </c>
      <c r="AC15" s="7"/>
      <c r="AD15" s="6">
        <v>16470</v>
      </c>
      <c r="AE15" s="7"/>
      <c r="AF15" s="6">
        <v>13421</v>
      </c>
      <c r="AG15" s="7"/>
      <c r="AH15" s="6">
        <f t="shared" si="18"/>
        <v>3049</v>
      </c>
      <c r="AI15" s="7"/>
      <c r="AJ15" s="8">
        <f t="shared" si="19"/>
        <v>1.2271799999999999</v>
      </c>
      <c r="AK15" s="7"/>
      <c r="AL15" s="6">
        <f t="shared" si="20"/>
        <v>40269</v>
      </c>
      <c r="AM15" s="7"/>
      <c r="AN15" s="6">
        <f t="shared" si="21"/>
        <v>52255</v>
      </c>
      <c r="AO15" s="7"/>
      <c r="AP15" s="6">
        <f t="shared" si="22"/>
        <v>-11986</v>
      </c>
      <c r="AQ15" s="7"/>
      <c r="AR15" s="8">
        <f t="shared" si="23"/>
        <v>0.77061999999999997</v>
      </c>
    </row>
    <row r="16" spans="1:44" x14ac:dyDescent="0.25">
      <c r="A16" s="2"/>
      <c r="B16" s="2"/>
      <c r="C16" s="2"/>
      <c r="D16" s="2"/>
      <c r="E16" s="2" t="s">
        <v>22</v>
      </c>
      <c r="F16" s="6">
        <v>27627</v>
      </c>
      <c r="G16" s="7"/>
      <c r="H16" s="6">
        <v>29763</v>
      </c>
      <c r="I16" s="7"/>
      <c r="J16" s="6">
        <f t="shared" si="12"/>
        <v>-2136</v>
      </c>
      <c r="K16" s="7"/>
      <c r="L16" s="8">
        <f t="shared" si="13"/>
        <v>0.92823</v>
      </c>
      <c r="M16" s="7"/>
      <c r="N16" s="6">
        <v>27808</v>
      </c>
      <c r="O16" s="7"/>
      <c r="P16" s="6">
        <v>29763</v>
      </c>
      <c r="Q16" s="7"/>
      <c r="R16" s="6">
        <f t="shared" si="14"/>
        <v>-1955</v>
      </c>
      <c r="S16" s="7"/>
      <c r="T16" s="8">
        <f t="shared" si="15"/>
        <v>0.93430999999999997</v>
      </c>
      <c r="U16" s="7"/>
      <c r="V16" s="6">
        <v>26255</v>
      </c>
      <c r="W16" s="7"/>
      <c r="X16" s="6">
        <v>29763</v>
      </c>
      <c r="Y16" s="7"/>
      <c r="Z16" s="6">
        <f t="shared" si="16"/>
        <v>-3508</v>
      </c>
      <c r="AA16" s="7"/>
      <c r="AB16" s="8">
        <f t="shared" si="17"/>
        <v>0.88214000000000004</v>
      </c>
      <c r="AC16" s="7"/>
      <c r="AD16" s="6">
        <v>27212</v>
      </c>
      <c r="AE16" s="7"/>
      <c r="AF16" s="6">
        <v>29763</v>
      </c>
      <c r="AG16" s="7"/>
      <c r="AH16" s="6">
        <f t="shared" si="18"/>
        <v>-2551</v>
      </c>
      <c r="AI16" s="7"/>
      <c r="AJ16" s="8">
        <f t="shared" si="19"/>
        <v>0.91429000000000005</v>
      </c>
      <c r="AK16" s="7"/>
      <c r="AL16" s="6">
        <f t="shared" si="20"/>
        <v>108902</v>
      </c>
      <c r="AM16" s="7"/>
      <c r="AN16" s="6">
        <f t="shared" si="21"/>
        <v>119052</v>
      </c>
      <c r="AO16" s="7"/>
      <c r="AP16" s="6">
        <f t="shared" si="22"/>
        <v>-10150</v>
      </c>
      <c r="AQ16" s="7"/>
      <c r="AR16" s="8">
        <f t="shared" si="23"/>
        <v>0.91474</v>
      </c>
    </row>
    <row r="17" spans="1:44" x14ac:dyDescent="0.25">
      <c r="A17" s="2"/>
      <c r="B17" s="2"/>
      <c r="C17" s="2"/>
      <c r="D17" s="2"/>
      <c r="E17" s="2" t="s">
        <v>23</v>
      </c>
      <c r="F17" s="6">
        <v>20808</v>
      </c>
      <c r="G17" s="7"/>
      <c r="H17" s="6">
        <v>26078</v>
      </c>
      <c r="I17" s="7"/>
      <c r="J17" s="6">
        <f t="shared" si="12"/>
        <v>-5270</v>
      </c>
      <c r="K17" s="7"/>
      <c r="L17" s="8">
        <f t="shared" si="13"/>
        <v>0.79791000000000001</v>
      </c>
      <c r="M17" s="7"/>
      <c r="N17" s="6">
        <v>23718</v>
      </c>
      <c r="O17" s="7"/>
      <c r="P17" s="6">
        <v>26078</v>
      </c>
      <c r="Q17" s="7"/>
      <c r="R17" s="6">
        <f t="shared" si="14"/>
        <v>-2360</v>
      </c>
      <c r="S17" s="7"/>
      <c r="T17" s="8">
        <f t="shared" si="15"/>
        <v>0.90949999999999998</v>
      </c>
      <c r="U17" s="7"/>
      <c r="V17" s="6">
        <v>22983</v>
      </c>
      <c r="W17" s="7"/>
      <c r="X17" s="6">
        <v>26078</v>
      </c>
      <c r="Y17" s="7"/>
      <c r="Z17" s="6">
        <f t="shared" si="16"/>
        <v>-3095</v>
      </c>
      <c r="AA17" s="7"/>
      <c r="AB17" s="8">
        <f t="shared" si="17"/>
        <v>0.88131999999999999</v>
      </c>
      <c r="AC17" s="7"/>
      <c r="AD17" s="6">
        <v>27205</v>
      </c>
      <c r="AE17" s="7"/>
      <c r="AF17" s="6">
        <v>26078</v>
      </c>
      <c r="AG17" s="7"/>
      <c r="AH17" s="6">
        <f t="shared" si="18"/>
        <v>1127</v>
      </c>
      <c r="AI17" s="7"/>
      <c r="AJ17" s="8">
        <f t="shared" si="19"/>
        <v>1.04322</v>
      </c>
      <c r="AK17" s="7"/>
      <c r="AL17" s="6">
        <f t="shared" si="20"/>
        <v>94714</v>
      </c>
      <c r="AM17" s="7"/>
      <c r="AN17" s="6">
        <f t="shared" si="21"/>
        <v>104312</v>
      </c>
      <c r="AO17" s="7"/>
      <c r="AP17" s="6">
        <f t="shared" si="22"/>
        <v>-9598</v>
      </c>
      <c r="AQ17" s="7"/>
      <c r="AR17" s="8">
        <f t="shared" si="23"/>
        <v>0.90798999999999996</v>
      </c>
    </row>
    <row r="18" spans="1:44" x14ac:dyDescent="0.25">
      <c r="A18" s="2"/>
      <c r="B18" s="2"/>
      <c r="C18" s="2"/>
      <c r="D18" s="2"/>
      <c r="E18" s="2" t="s">
        <v>24</v>
      </c>
      <c r="F18" s="6">
        <v>1136</v>
      </c>
      <c r="G18" s="7"/>
      <c r="H18" s="6">
        <v>1775</v>
      </c>
      <c r="I18" s="7"/>
      <c r="J18" s="6">
        <f t="shared" si="12"/>
        <v>-639</v>
      </c>
      <c r="K18" s="7"/>
      <c r="L18" s="8">
        <f t="shared" si="13"/>
        <v>0.64</v>
      </c>
      <c r="M18" s="7"/>
      <c r="N18" s="6">
        <v>564</v>
      </c>
      <c r="O18" s="7"/>
      <c r="P18" s="6">
        <v>1775</v>
      </c>
      <c r="Q18" s="7"/>
      <c r="R18" s="6">
        <f t="shared" si="14"/>
        <v>-1211</v>
      </c>
      <c r="S18" s="7"/>
      <c r="T18" s="8">
        <f t="shared" si="15"/>
        <v>0.31774999999999998</v>
      </c>
      <c r="U18" s="7"/>
      <c r="V18" s="6">
        <v>1211</v>
      </c>
      <c r="W18" s="7"/>
      <c r="X18" s="6">
        <v>1775</v>
      </c>
      <c r="Y18" s="7"/>
      <c r="Z18" s="6">
        <f t="shared" si="16"/>
        <v>-564</v>
      </c>
      <c r="AA18" s="7"/>
      <c r="AB18" s="8">
        <f t="shared" si="17"/>
        <v>0.68225000000000002</v>
      </c>
      <c r="AC18" s="7"/>
      <c r="AD18" s="6">
        <v>739</v>
      </c>
      <c r="AE18" s="7"/>
      <c r="AF18" s="6">
        <v>1775</v>
      </c>
      <c r="AG18" s="7"/>
      <c r="AH18" s="6">
        <f t="shared" si="18"/>
        <v>-1036</v>
      </c>
      <c r="AI18" s="7"/>
      <c r="AJ18" s="8">
        <f t="shared" si="19"/>
        <v>0.41633999999999999</v>
      </c>
      <c r="AK18" s="7"/>
      <c r="AL18" s="6">
        <f t="shared" si="20"/>
        <v>3650</v>
      </c>
      <c r="AM18" s="7"/>
      <c r="AN18" s="6">
        <f t="shared" si="21"/>
        <v>7100</v>
      </c>
      <c r="AO18" s="7"/>
      <c r="AP18" s="6">
        <f t="shared" si="22"/>
        <v>-3450</v>
      </c>
      <c r="AQ18" s="7"/>
      <c r="AR18" s="8">
        <f t="shared" si="23"/>
        <v>0.51407999999999998</v>
      </c>
    </row>
    <row r="19" spans="1:44" x14ac:dyDescent="0.25">
      <c r="A19" s="2"/>
      <c r="B19" s="2"/>
      <c r="C19" s="2"/>
      <c r="D19" s="2"/>
      <c r="E19" s="2" t="s">
        <v>25</v>
      </c>
      <c r="F19" s="6">
        <v>0</v>
      </c>
      <c r="G19" s="7"/>
      <c r="H19" s="6">
        <v>3966</v>
      </c>
      <c r="I19" s="7"/>
      <c r="J19" s="6">
        <f t="shared" si="12"/>
        <v>-3966</v>
      </c>
      <c r="K19" s="7"/>
      <c r="L19" s="8">
        <f t="shared" si="13"/>
        <v>0</v>
      </c>
      <c r="M19" s="7"/>
      <c r="N19" s="6">
        <v>1400</v>
      </c>
      <c r="O19" s="7"/>
      <c r="P19" s="6">
        <v>3966</v>
      </c>
      <c r="Q19" s="7"/>
      <c r="R19" s="6">
        <f t="shared" si="14"/>
        <v>-2566</v>
      </c>
      <c r="S19" s="7"/>
      <c r="T19" s="8">
        <f t="shared" si="15"/>
        <v>0.35299999999999998</v>
      </c>
      <c r="U19" s="7"/>
      <c r="V19" s="6">
        <v>2115</v>
      </c>
      <c r="W19" s="7"/>
      <c r="X19" s="6">
        <v>3966</v>
      </c>
      <c r="Y19" s="7"/>
      <c r="Z19" s="6">
        <f t="shared" si="16"/>
        <v>-1851</v>
      </c>
      <c r="AA19" s="7"/>
      <c r="AB19" s="8">
        <f t="shared" si="17"/>
        <v>0.53327999999999998</v>
      </c>
      <c r="AC19" s="7"/>
      <c r="AD19" s="6">
        <v>6600</v>
      </c>
      <c r="AE19" s="7"/>
      <c r="AF19" s="6">
        <v>3966</v>
      </c>
      <c r="AG19" s="7"/>
      <c r="AH19" s="6">
        <f t="shared" si="18"/>
        <v>2634</v>
      </c>
      <c r="AI19" s="7"/>
      <c r="AJ19" s="8">
        <f t="shared" si="19"/>
        <v>1.66415</v>
      </c>
      <c r="AK19" s="7"/>
      <c r="AL19" s="6">
        <f t="shared" si="20"/>
        <v>10115</v>
      </c>
      <c r="AM19" s="7"/>
      <c r="AN19" s="6">
        <f t="shared" si="21"/>
        <v>15864</v>
      </c>
      <c r="AO19" s="7"/>
      <c r="AP19" s="6">
        <f t="shared" si="22"/>
        <v>-5749</v>
      </c>
      <c r="AQ19" s="7"/>
      <c r="AR19" s="8">
        <f t="shared" si="23"/>
        <v>0.63761000000000001</v>
      </c>
    </row>
    <row r="20" spans="1:44" x14ac:dyDescent="0.25">
      <c r="A20" s="2"/>
      <c r="B20" s="2"/>
      <c r="C20" s="2"/>
      <c r="D20" s="2"/>
      <c r="E20" s="2" t="s">
        <v>26</v>
      </c>
      <c r="F20" s="6">
        <v>24106</v>
      </c>
      <c r="G20" s="7"/>
      <c r="H20" s="6">
        <v>23976</v>
      </c>
      <c r="I20" s="7"/>
      <c r="J20" s="6">
        <f t="shared" si="12"/>
        <v>130</v>
      </c>
      <c r="K20" s="7"/>
      <c r="L20" s="8">
        <f t="shared" si="13"/>
        <v>1.00542</v>
      </c>
      <c r="M20" s="7"/>
      <c r="N20" s="6">
        <v>26073</v>
      </c>
      <c r="O20" s="7"/>
      <c r="P20" s="6">
        <v>23976</v>
      </c>
      <c r="Q20" s="7"/>
      <c r="R20" s="6">
        <f t="shared" si="14"/>
        <v>2097</v>
      </c>
      <c r="S20" s="7"/>
      <c r="T20" s="8">
        <f t="shared" si="15"/>
        <v>1.0874600000000001</v>
      </c>
      <c r="U20" s="7"/>
      <c r="V20" s="6">
        <v>23426</v>
      </c>
      <c r="W20" s="7"/>
      <c r="X20" s="6">
        <v>23976</v>
      </c>
      <c r="Y20" s="7"/>
      <c r="Z20" s="6">
        <f t="shared" si="16"/>
        <v>-550</v>
      </c>
      <c r="AA20" s="7"/>
      <c r="AB20" s="8">
        <f t="shared" si="17"/>
        <v>0.97706000000000004</v>
      </c>
      <c r="AC20" s="7"/>
      <c r="AD20" s="6">
        <v>23426</v>
      </c>
      <c r="AE20" s="7"/>
      <c r="AF20" s="6">
        <v>23976</v>
      </c>
      <c r="AG20" s="7"/>
      <c r="AH20" s="6">
        <f t="shared" si="18"/>
        <v>-550</v>
      </c>
      <c r="AI20" s="7"/>
      <c r="AJ20" s="8">
        <f t="shared" si="19"/>
        <v>0.97706000000000004</v>
      </c>
      <c r="AK20" s="7"/>
      <c r="AL20" s="6">
        <f t="shared" si="20"/>
        <v>97031</v>
      </c>
      <c r="AM20" s="7"/>
      <c r="AN20" s="6">
        <f t="shared" si="21"/>
        <v>95904</v>
      </c>
      <c r="AO20" s="7"/>
      <c r="AP20" s="6">
        <f t="shared" si="22"/>
        <v>1127</v>
      </c>
      <c r="AQ20" s="7"/>
      <c r="AR20" s="8">
        <f t="shared" si="23"/>
        <v>1.0117499999999999</v>
      </c>
    </row>
    <row r="21" spans="1:44" x14ac:dyDescent="0.25">
      <c r="A21" s="2"/>
      <c r="B21" s="2"/>
      <c r="C21" s="2"/>
      <c r="D21" s="2"/>
      <c r="E21" s="2" t="s">
        <v>27</v>
      </c>
      <c r="F21" s="6">
        <v>2372</v>
      </c>
      <c r="G21" s="7"/>
      <c r="H21" s="6">
        <v>1456</v>
      </c>
      <c r="I21" s="7"/>
      <c r="J21" s="6">
        <f t="shared" si="12"/>
        <v>916</v>
      </c>
      <c r="K21" s="7"/>
      <c r="L21" s="8">
        <f t="shared" si="13"/>
        <v>1.6291199999999999</v>
      </c>
      <c r="M21" s="7"/>
      <c r="N21" s="6">
        <v>1730</v>
      </c>
      <c r="O21" s="7"/>
      <c r="P21" s="6">
        <v>1456</v>
      </c>
      <c r="Q21" s="7"/>
      <c r="R21" s="6">
        <f t="shared" si="14"/>
        <v>274</v>
      </c>
      <c r="S21" s="7"/>
      <c r="T21" s="8">
        <f t="shared" si="15"/>
        <v>1.1881900000000001</v>
      </c>
      <c r="U21" s="7"/>
      <c r="V21" s="6">
        <v>1472</v>
      </c>
      <c r="W21" s="7"/>
      <c r="X21" s="6">
        <v>1456</v>
      </c>
      <c r="Y21" s="7"/>
      <c r="Z21" s="6">
        <f t="shared" si="16"/>
        <v>16</v>
      </c>
      <c r="AA21" s="7"/>
      <c r="AB21" s="8">
        <f t="shared" si="17"/>
        <v>1.0109900000000001</v>
      </c>
      <c r="AC21" s="7"/>
      <c r="AD21" s="6">
        <v>780</v>
      </c>
      <c r="AE21" s="7"/>
      <c r="AF21" s="6">
        <v>1456</v>
      </c>
      <c r="AG21" s="7"/>
      <c r="AH21" s="6">
        <f t="shared" si="18"/>
        <v>-676</v>
      </c>
      <c r="AI21" s="7"/>
      <c r="AJ21" s="8">
        <f t="shared" si="19"/>
        <v>0.53571000000000002</v>
      </c>
      <c r="AK21" s="7"/>
      <c r="AL21" s="6">
        <f t="shared" si="20"/>
        <v>6354</v>
      </c>
      <c r="AM21" s="7"/>
      <c r="AN21" s="6">
        <f t="shared" si="21"/>
        <v>5824</v>
      </c>
      <c r="AO21" s="7"/>
      <c r="AP21" s="6">
        <f t="shared" si="22"/>
        <v>530</v>
      </c>
      <c r="AQ21" s="7"/>
      <c r="AR21" s="8">
        <f t="shared" si="23"/>
        <v>1.091</v>
      </c>
    </row>
    <row r="22" spans="1:44" x14ac:dyDescent="0.25">
      <c r="A22" s="2"/>
      <c r="B22" s="2"/>
      <c r="C22" s="2"/>
      <c r="D22" s="2"/>
      <c r="E22" s="2" t="s">
        <v>28</v>
      </c>
      <c r="F22" s="6">
        <v>338</v>
      </c>
      <c r="G22" s="7"/>
      <c r="H22" s="6">
        <v>122</v>
      </c>
      <c r="I22" s="7"/>
      <c r="J22" s="6">
        <f t="shared" si="12"/>
        <v>216</v>
      </c>
      <c r="K22" s="7"/>
      <c r="L22" s="8">
        <f t="shared" si="13"/>
        <v>2.7704900000000001</v>
      </c>
      <c r="M22" s="7"/>
      <c r="N22" s="6">
        <v>0</v>
      </c>
      <c r="O22" s="7"/>
      <c r="P22" s="6">
        <v>122</v>
      </c>
      <c r="Q22" s="7"/>
      <c r="R22" s="6">
        <f t="shared" si="14"/>
        <v>-122</v>
      </c>
      <c r="S22" s="7"/>
      <c r="T22" s="8">
        <f t="shared" si="15"/>
        <v>0</v>
      </c>
      <c r="U22" s="7"/>
      <c r="V22" s="6">
        <v>17</v>
      </c>
      <c r="W22" s="7"/>
      <c r="X22" s="6">
        <v>122</v>
      </c>
      <c r="Y22" s="7"/>
      <c r="Z22" s="6">
        <f t="shared" si="16"/>
        <v>-105</v>
      </c>
      <c r="AA22" s="7"/>
      <c r="AB22" s="8">
        <f t="shared" si="17"/>
        <v>0.13933999999999999</v>
      </c>
      <c r="AC22" s="7"/>
      <c r="AD22" s="6">
        <v>355</v>
      </c>
      <c r="AE22" s="7"/>
      <c r="AF22" s="6">
        <v>122</v>
      </c>
      <c r="AG22" s="7"/>
      <c r="AH22" s="6">
        <f t="shared" si="18"/>
        <v>233</v>
      </c>
      <c r="AI22" s="7"/>
      <c r="AJ22" s="8">
        <f t="shared" si="19"/>
        <v>2.90984</v>
      </c>
      <c r="AK22" s="7"/>
      <c r="AL22" s="6">
        <f t="shared" si="20"/>
        <v>710</v>
      </c>
      <c r="AM22" s="7"/>
      <c r="AN22" s="6">
        <f t="shared" si="21"/>
        <v>488</v>
      </c>
      <c r="AO22" s="7"/>
      <c r="AP22" s="6">
        <f t="shared" si="22"/>
        <v>222</v>
      </c>
      <c r="AQ22" s="7"/>
      <c r="AR22" s="8">
        <f t="shared" si="23"/>
        <v>1.45492</v>
      </c>
    </row>
    <row r="23" spans="1:44" x14ac:dyDescent="0.25">
      <c r="A23" s="2"/>
      <c r="B23" s="2"/>
      <c r="C23" s="2"/>
      <c r="D23" s="2"/>
      <c r="E23" s="2" t="s">
        <v>29</v>
      </c>
      <c r="F23" s="6">
        <v>388</v>
      </c>
      <c r="G23" s="7"/>
      <c r="H23" s="6">
        <v>1941</v>
      </c>
      <c r="I23" s="7"/>
      <c r="J23" s="6">
        <f t="shared" si="12"/>
        <v>-1553</v>
      </c>
      <c r="K23" s="7"/>
      <c r="L23" s="8">
        <f t="shared" si="13"/>
        <v>0.19989999999999999</v>
      </c>
      <c r="M23" s="7"/>
      <c r="N23" s="6">
        <v>0</v>
      </c>
      <c r="O23" s="7"/>
      <c r="P23" s="6">
        <v>1941</v>
      </c>
      <c r="Q23" s="7"/>
      <c r="R23" s="6">
        <f t="shared" si="14"/>
        <v>-1941</v>
      </c>
      <c r="S23" s="7"/>
      <c r="T23" s="8">
        <f t="shared" si="15"/>
        <v>0</v>
      </c>
      <c r="U23" s="7"/>
      <c r="V23" s="6">
        <v>911</v>
      </c>
      <c r="W23" s="7"/>
      <c r="X23" s="6">
        <v>1941</v>
      </c>
      <c r="Y23" s="7"/>
      <c r="Z23" s="6">
        <f t="shared" si="16"/>
        <v>-1030</v>
      </c>
      <c r="AA23" s="7"/>
      <c r="AB23" s="8">
        <f t="shared" si="17"/>
        <v>0.46934999999999999</v>
      </c>
      <c r="AC23" s="7"/>
      <c r="AD23" s="6">
        <v>991</v>
      </c>
      <c r="AE23" s="7"/>
      <c r="AF23" s="6">
        <v>1941</v>
      </c>
      <c r="AG23" s="7"/>
      <c r="AH23" s="6">
        <f t="shared" si="18"/>
        <v>-950</v>
      </c>
      <c r="AI23" s="7"/>
      <c r="AJ23" s="8">
        <f t="shared" si="19"/>
        <v>0.51056000000000001</v>
      </c>
      <c r="AK23" s="7"/>
      <c r="AL23" s="6">
        <f t="shared" si="20"/>
        <v>2290</v>
      </c>
      <c r="AM23" s="7"/>
      <c r="AN23" s="6">
        <f t="shared" si="21"/>
        <v>7764</v>
      </c>
      <c r="AO23" s="7"/>
      <c r="AP23" s="6">
        <f t="shared" si="22"/>
        <v>-5474</v>
      </c>
      <c r="AQ23" s="7"/>
      <c r="AR23" s="8">
        <f t="shared" si="23"/>
        <v>0.29494999999999999</v>
      </c>
    </row>
    <row r="24" spans="1:44" x14ac:dyDescent="0.25">
      <c r="A24" s="2"/>
      <c r="B24" s="2"/>
      <c r="C24" s="2"/>
      <c r="D24" s="2"/>
      <c r="E24" s="2" t="s">
        <v>30</v>
      </c>
      <c r="F24" s="6">
        <v>5419</v>
      </c>
      <c r="G24" s="7"/>
      <c r="H24" s="6">
        <v>5963</v>
      </c>
      <c r="I24" s="7"/>
      <c r="J24" s="6">
        <f t="shared" si="12"/>
        <v>-544</v>
      </c>
      <c r="K24" s="7"/>
      <c r="L24" s="8">
        <f t="shared" si="13"/>
        <v>0.90876999999999997</v>
      </c>
      <c r="M24" s="7"/>
      <c r="N24" s="6">
        <v>2681</v>
      </c>
      <c r="O24" s="7"/>
      <c r="P24" s="6">
        <v>5963</v>
      </c>
      <c r="Q24" s="7"/>
      <c r="R24" s="6">
        <f t="shared" si="14"/>
        <v>-3282</v>
      </c>
      <c r="S24" s="7"/>
      <c r="T24" s="8">
        <f t="shared" si="15"/>
        <v>0.44961000000000001</v>
      </c>
      <c r="U24" s="7"/>
      <c r="V24" s="6">
        <v>7627</v>
      </c>
      <c r="W24" s="7"/>
      <c r="X24" s="6">
        <v>5963</v>
      </c>
      <c r="Y24" s="7"/>
      <c r="Z24" s="6">
        <f t="shared" si="16"/>
        <v>1664</v>
      </c>
      <c r="AA24" s="7"/>
      <c r="AB24" s="8">
        <f t="shared" si="17"/>
        <v>1.27905</v>
      </c>
      <c r="AC24" s="7"/>
      <c r="AD24" s="6">
        <v>9126</v>
      </c>
      <c r="AE24" s="7"/>
      <c r="AF24" s="6">
        <v>5963</v>
      </c>
      <c r="AG24" s="7"/>
      <c r="AH24" s="6">
        <f t="shared" si="18"/>
        <v>3163</v>
      </c>
      <c r="AI24" s="7"/>
      <c r="AJ24" s="8">
        <f t="shared" si="19"/>
        <v>1.53044</v>
      </c>
      <c r="AK24" s="7"/>
      <c r="AL24" s="6">
        <f t="shared" si="20"/>
        <v>24853</v>
      </c>
      <c r="AM24" s="7"/>
      <c r="AN24" s="6">
        <f t="shared" si="21"/>
        <v>23852</v>
      </c>
      <c r="AO24" s="7"/>
      <c r="AP24" s="6">
        <f t="shared" si="22"/>
        <v>1001</v>
      </c>
      <c r="AQ24" s="7"/>
      <c r="AR24" s="8">
        <f t="shared" si="23"/>
        <v>1.0419700000000001</v>
      </c>
    </row>
    <row r="25" spans="1:44" x14ac:dyDescent="0.25">
      <c r="A25" s="2"/>
      <c r="B25" s="2"/>
      <c r="C25" s="2"/>
      <c r="D25" s="2"/>
      <c r="E25" s="2" t="s">
        <v>31</v>
      </c>
      <c r="F25" s="6">
        <v>65</v>
      </c>
      <c r="G25" s="7"/>
      <c r="H25" s="6">
        <v>32</v>
      </c>
      <c r="I25" s="7"/>
      <c r="J25" s="6">
        <f t="shared" si="12"/>
        <v>33</v>
      </c>
      <c r="K25" s="7"/>
      <c r="L25" s="8">
        <f t="shared" si="13"/>
        <v>2.03125</v>
      </c>
      <c r="M25" s="7"/>
      <c r="N25" s="6">
        <v>108</v>
      </c>
      <c r="O25" s="7"/>
      <c r="P25" s="6">
        <v>32</v>
      </c>
      <c r="Q25" s="7"/>
      <c r="R25" s="6">
        <f t="shared" si="14"/>
        <v>76</v>
      </c>
      <c r="S25" s="7"/>
      <c r="T25" s="8">
        <f t="shared" si="15"/>
        <v>3.375</v>
      </c>
      <c r="U25" s="7"/>
      <c r="V25" s="6">
        <v>91</v>
      </c>
      <c r="W25" s="7"/>
      <c r="X25" s="6">
        <v>32</v>
      </c>
      <c r="Y25" s="7"/>
      <c r="Z25" s="6">
        <f t="shared" si="16"/>
        <v>59</v>
      </c>
      <c r="AA25" s="7"/>
      <c r="AB25" s="8">
        <f t="shared" si="17"/>
        <v>2.84375</v>
      </c>
      <c r="AC25" s="7"/>
      <c r="AD25" s="6">
        <v>0</v>
      </c>
      <c r="AE25" s="7"/>
      <c r="AF25" s="6">
        <v>32</v>
      </c>
      <c r="AG25" s="7"/>
      <c r="AH25" s="6">
        <f t="shared" si="18"/>
        <v>-32</v>
      </c>
      <c r="AI25" s="7"/>
      <c r="AJ25" s="8">
        <f t="shared" si="19"/>
        <v>0</v>
      </c>
      <c r="AK25" s="7"/>
      <c r="AL25" s="6">
        <f t="shared" si="20"/>
        <v>264</v>
      </c>
      <c r="AM25" s="7"/>
      <c r="AN25" s="6">
        <f t="shared" si="21"/>
        <v>128</v>
      </c>
      <c r="AO25" s="7"/>
      <c r="AP25" s="6">
        <f t="shared" si="22"/>
        <v>136</v>
      </c>
      <c r="AQ25" s="7"/>
      <c r="AR25" s="8">
        <f t="shared" si="23"/>
        <v>2.0625</v>
      </c>
    </row>
    <row r="26" spans="1:44" x14ac:dyDescent="0.25">
      <c r="A26" s="2"/>
      <c r="B26" s="2"/>
      <c r="C26" s="2"/>
      <c r="D26" s="2"/>
      <c r="E26" s="2" t="s">
        <v>32</v>
      </c>
      <c r="F26" s="6">
        <v>160</v>
      </c>
      <c r="G26" s="7"/>
      <c r="H26" s="6">
        <v>262</v>
      </c>
      <c r="I26" s="7"/>
      <c r="J26" s="6">
        <f t="shared" si="12"/>
        <v>-102</v>
      </c>
      <c r="K26" s="7"/>
      <c r="L26" s="8">
        <f t="shared" si="13"/>
        <v>0.61068999999999996</v>
      </c>
      <c r="M26" s="7"/>
      <c r="N26" s="6">
        <v>48</v>
      </c>
      <c r="O26" s="7"/>
      <c r="P26" s="6">
        <v>262</v>
      </c>
      <c r="Q26" s="7"/>
      <c r="R26" s="6">
        <f t="shared" si="14"/>
        <v>-214</v>
      </c>
      <c r="S26" s="7"/>
      <c r="T26" s="8">
        <f t="shared" si="15"/>
        <v>0.18321000000000001</v>
      </c>
      <c r="U26" s="7"/>
      <c r="V26" s="6">
        <v>0</v>
      </c>
      <c r="W26" s="7"/>
      <c r="X26" s="6">
        <v>262</v>
      </c>
      <c r="Y26" s="7"/>
      <c r="Z26" s="6">
        <f t="shared" si="16"/>
        <v>-262</v>
      </c>
      <c r="AA26" s="7"/>
      <c r="AB26" s="8">
        <f t="shared" si="17"/>
        <v>0</v>
      </c>
      <c r="AC26" s="7"/>
      <c r="AD26" s="6">
        <v>0</v>
      </c>
      <c r="AE26" s="7"/>
      <c r="AF26" s="6">
        <v>262</v>
      </c>
      <c r="AG26" s="7"/>
      <c r="AH26" s="6">
        <f t="shared" si="18"/>
        <v>-262</v>
      </c>
      <c r="AI26" s="7"/>
      <c r="AJ26" s="8">
        <f t="shared" si="19"/>
        <v>0</v>
      </c>
      <c r="AK26" s="7"/>
      <c r="AL26" s="6">
        <f t="shared" si="20"/>
        <v>208</v>
      </c>
      <c r="AM26" s="7"/>
      <c r="AN26" s="6">
        <f t="shared" si="21"/>
        <v>1048</v>
      </c>
      <c r="AO26" s="7"/>
      <c r="AP26" s="6">
        <f t="shared" si="22"/>
        <v>-840</v>
      </c>
      <c r="AQ26" s="7"/>
      <c r="AR26" s="8">
        <f t="shared" si="23"/>
        <v>0.19847000000000001</v>
      </c>
    </row>
    <row r="27" spans="1:44" x14ac:dyDescent="0.25">
      <c r="A27" s="2"/>
      <c r="B27" s="2"/>
      <c r="C27" s="2"/>
      <c r="D27" s="2"/>
      <c r="E27" s="2" t="s">
        <v>33</v>
      </c>
      <c r="F27" s="6">
        <v>620</v>
      </c>
      <c r="G27" s="7"/>
      <c r="H27" s="6">
        <v>198</v>
      </c>
      <c r="I27" s="7"/>
      <c r="J27" s="6">
        <f t="shared" si="12"/>
        <v>422</v>
      </c>
      <c r="K27" s="7"/>
      <c r="L27" s="8">
        <f t="shared" si="13"/>
        <v>3.13131</v>
      </c>
      <c r="M27" s="7"/>
      <c r="N27" s="6">
        <v>0</v>
      </c>
      <c r="O27" s="7"/>
      <c r="P27" s="6">
        <v>198</v>
      </c>
      <c r="Q27" s="7"/>
      <c r="R27" s="6">
        <f t="shared" si="14"/>
        <v>-198</v>
      </c>
      <c r="S27" s="7"/>
      <c r="T27" s="8">
        <f t="shared" si="15"/>
        <v>0</v>
      </c>
      <c r="U27" s="7"/>
      <c r="V27" s="6">
        <v>0</v>
      </c>
      <c r="W27" s="7"/>
      <c r="X27" s="6">
        <v>198</v>
      </c>
      <c r="Y27" s="7"/>
      <c r="Z27" s="6">
        <f t="shared" si="16"/>
        <v>-198</v>
      </c>
      <c r="AA27" s="7"/>
      <c r="AB27" s="8">
        <f t="shared" si="17"/>
        <v>0</v>
      </c>
      <c r="AC27" s="7"/>
      <c r="AD27" s="6">
        <v>698</v>
      </c>
      <c r="AE27" s="7"/>
      <c r="AF27" s="6">
        <v>198</v>
      </c>
      <c r="AG27" s="7"/>
      <c r="AH27" s="6">
        <f t="shared" si="18"/>
        <v>500</v>
      </c>
      <c r="AI27" s="7"/>
      <c r="AJ27" s="8">
        <f t="shared" si="19"/>
        <v>3.5252500000000002</v>
      </c>
      <c r="AK27" s="7"/>
      <c r="AL27" s="6">
        <f t="shared" si="20"/>
        <v>1318</v>
      </c>
      <c r="AM27" s="7"/>
      <c r="AN27" s="6">
        <f t="shared" si="21"/>
        <v>792</v>
      </c>
      <c r="AO27" s="7"/>
      <c r="AP27" s="6">
        <f t="shared" si="22"/>
        <v>526</v>
      </c>
      <c r="AQ27" s="7"/>
      <c r="AR27" s="8">
        <f t="shared" si="23"/>
        <v>1.66414</v>
      </c>
    </row>
    <row r="28" spans="1:44" x14ac:dyDescent="0.25">
      <c r="A28" s="2"/>
      <c r="B28" s="2"/>
      <c r="C28" s="2"/>
      <c r="D28" s="2"/>
      <c r="E28" s="2" t="s">
        <v>34</v>
      </c>
      <c r="F28" s="6">
        <v>992</v>
      </c>
      <c r="G28" s="7"/>
      <c r="H28" s="6">
        <v>176</v>
      </c>
      <c r="I28" s="7"/>
      <c r="J28" s="6">
        <f t="shared" si="12"/>
        <v>816</v>
      </c>
      <c r="K28" s="7"/>
      <c r="L28" s="8">
        <f t="shared" si="13"/>
        <v>5.6363599999999998</v>
      </c>
      <c r="M28" s="7"/>
      <c r="N28" s="6">
        <v>0</v>
      </c>
      <c r="O28" s="7"/>
      <c r="P28" s="6">
        <v>176</v>
      </c>
      <c r="Q28" s="7"/>
      <c r="R28" s="6">
        <f t="shared" si="14"/>
        <v>-176</v>
      </c>
      <c r="S28" s="7"/>
      <c r="T28" s="8">
        <f t="shared" si="15"/>
        <v>0</v>
      </c>
      <c r="U28" s="7"/>
      <c r="V28" s="6">
        <v>0</v>
      </c>
      <c r="W28" s="7"/>
      <c r="X28" s="6">
        <v>176</v>
      </c>
      <c r="Y28" s="7"/>
      <c r="Z28" s="6">
        <f t="shared" si="16"/>
        <v>-176</v>
      </c>
      <c r="AA28" s="7"/>
      <c r="AB28" s="8">
        <f t="shared" si="17"/>
        <v>0</v>
      </c>
      <c r="AC28" s="7"/>
      <c r="AD28" s="6">
        <v>0</v>
      </c>
      <c r="AE28" s="7"/>
      <c r="AF28" s="6">
        <v>176</v>
      </c>
      <c r="AG28" s="7"/>
      <c r="AH28" s="6">
        <f t="shared" si="18"/>
        <v>-176</v>
      </c>
      <c r="AI28" s="7"/>
      <c r="AJ28" s="8">
        <f t="shared" si="19"/>
        <v>0</v>
      </c>
      <c r="AK28" s="7"/>
      <c r="AL28" s="6">
        <f t="shared" si="20"/>
        <v>992</v>
      </c>
      <c r="AM28" s="7"/>
      <c r="AN28" s="6">
        <f t="shared" si="21"/>
        <v>704</v>
      </c>
      <c r="AO28" s="7"/>
      <c r="AP28" s="6">
        <f t="shared" si="22"/>
        <v>288</v>
      </c>
      <c r="AQ28" s="7"/>
      <c r="AR28" s="8">
        <f t="shared" si="23"/>
        <v>1.40909</v>
      </c>
    </row>
    <row r="29" spans="1:44" x14ac:dyDescent="0.25">
      <c r="A29" s="2"/>
      <c r="B29" s="2"/>
      <c r="C29" s="2"/>
      <c r="D29" s="2"/>
      <c r="E29" s="2" t="s">
        <v>35</v>
      </c>
      <c r="F29" s="6">
        <v>0</v>
      </c>
      <c r="G29" s="7"/>
      <c r="H29" s="6">
        <v>43</v>
      </c>
      <c r="I29" s="7"/>
      <c r="J29" s="6">
        <f t="shared" si="12"/>
        <v>-43</v>
      </c>
      <c r="K29" s="7"/>
      <c r="L29" s="8">
        <f t="shared" si="13"/>
        <v>0</v>
      </c>
      <c r="M29" s="7"/>
      <c r="N29" s="6">
        <v>3243</v>
      </c>
      <c r="O29" s="7"/>
      <c r="P29" s="6">
        <v>43</v>
      </c>
      <c r="Q29" s="7"/>
      <c r="R29" s="6">
        <f t="shared" si="14"/>
        <v>3200</v>
      </c>
      <c r="S29" s="7"/>
      <c r="T29" s="8">
        <f t="shared" si="15"/>
        <v>75.418599999999998</v>
      </c>
      <c r="U29" s="7"/>
      <c r="V29" s="6">
        <v>139</v>
      </c>
      <c r="W29" s="7"/>
      <c r="X29" s="6">
        <v>43</v>
      </c>
      <c r="Y29" s="7"/>
      <c r="Z29" s="6">
        <f t="shared" si="16"/>
        <v>96</v>
      </c>
      <c r="AA29" s="7"/>
      <c r="AB29" s="8">
        <f t="shared" si="17"/>
        <v>3.2325599999999999</v>
      </c>
      <c r="AC29" s="7"/>
      <c r="AD29" s="6">
        <v>114</v>
      </c>
      <c r="AE29" s="7"/>
      <c r="AF29" s="6">
        <v>43</v>
      </c>
      <c r="AG29" s="7"/>
      <c r="AH29" s="6">
        <f t="shared" si="18"/>
        <v>71</v>
      </c>
      <c r="AI29" s="7"/>
      <c r="AJ29" s="8">
        <f t="shared" si="19"/>
        <v>2.65116</v>
      </c>
      <c r="AK29" s="7"/>
      <c r="AL29" s="6">
        <f t="shared" si="20"/>
        <v>3496</v>
      </c>
      <c r="AM29" s="7"/>
      <c r="AN29" s="6">
        <f t="shared" si="21"/>
        <v>172</v>
      </c>
      <c r="AO29" s="7"/>
      <c r="AP29" s="6">
        <f t="shared" si="22"/>
        <v>3324</v>
      </c>
      <c r="AQ29" s="7"/>
      <c r="AR29" s="8">
        <f t="shared" si="23"/>
        <v>20.325579999999999</v>
      </c>
    </row>
    <row r="30" spans="1:44" x14ac:dyDescent="0.25">
      <c r="A30" s="2"/>
      <c r="B30" s="2"/>
      <c r="C30" s="2"/>
      <c r="D30" s="2"/>
      <c r="E30" s="2" t="s">
        <v>36</v>
      </c>
      <c r="F30" s="6">
        <v>4173</v>
      </c>
      <c r="G30" s="7"/>
      <c r="H30" s="6">
        <v>2638</v>
      </c>
      <c r="I30" s="7"/>
      <c r="J30" s="6">
        <f t="shared" si="12"/>
        <v>1535</v>
      </c>
      <c r="K30" s="7"/>
      <c r="L30" s="8">
        <f t="shared" si="13"/>
        <v>1.58188</v>
      </c>
      <c r="M30" s="7"/>
      <c r="N30" s="6">
        <v>2787</v>
      </c>
      <c r="O30" s="7"/>
      <c r="P30" s="6">
        <v>2638</v>
      </c>
      <c r="Q30" s="7"/>
      <c r="R30" s="6">
        <f t="shared" si="14"/>
        <v>149</v>
      </c>
      <c r="S30" s="7"/>
      <c r="T30" s="8">
        <f t="shared" si="15"/>
        <v>1.0564800000000001</v>
      </c>
      <c r="U30" s="7"/>
      <c r="V30" s="6">
        <v>2788</v>
      </c>
      <c r="W30" s="7"/>
      <c r="X30" s="6">
        <v>2638</v>
      </c>
      <c r="Y30" s="7"/>
      <c r="Z30" s="6">
        <f t="shared" si="16"/>
        <v>150</v>
      </c>
      <c r="AA30" s="7"/>
      <c r="AB30" s="8">
        <f t="shared" si="17"/>
        <v>1.0568599999999999</v>
      </c>
      <c r="AC30" s="7"/>
      <c r="AD30" s="6">
        <v>2774</v>
      </c>
      <c r="AE30" s="7"/>
      <c r="AF30" s="6">
        <v>2638</v>
      </c>
      <c r="AG30" s="7"/>
      <c r="AH30" s="6">
        <f t="shared" si="18"/>
        <v>136</v>
      </c>
      <c r="AI30" s="7"/>
      <c r="AJ30" s="8">
        <f t="shared" si="19"/>
        <v>1.05155</v>
      </c>
      <c r="AK30" s="7"/>
      <c r="AL30" s="6">
        <f t="shared" si="20"/>
        <v>12522</v>
      </c>
      <c r="AM30" s="7"/>
      <c r="AN30" s="6">
        <f t="shared" si="21"/>
        <v>10552</v>
      </c>
      <c r="AO30" s="7"/>
      <c r="AP30" s="6">
        <f t="shared" si="22"/>
        <v>1970</v>
      </c>
      <c r="AQ30" s="7"/>
      <c r="AR30" s="8">
        <f t="shared" si="23"/>
        <v>1.18669</v>
      </c>
    </row>
    <row r="31" spans="1:44" x14ac:dyDescent="0.25">
      <c r="A31" s="2"/>
      <c r="B31" s="2"/>
      <c r="C31" s="2"/>
      <c r="D31" s="2"/>
      <c r="E31" s="2" t="s">
        <v>37</v>
      </c>
      <c r="F31" s="6">
        <v>1607</v>
      </c>
      <c r="G31" s="7"/>
      <c r="H31" s="6">
        <v>3224</v>
      </c>
      <c r="I31" s="7"/>
      <c r="J31" s="6">
        <f t="shared" si="12"/>
        <v>-1617</v>
      </c>
      <c r="K31" s="7"/>
      <c r="L31" s="8">
        <f t="shared" si="13"/>
        <v>0.49845</v>
      </c>
      <c r="M31" s="7"/>
      <c r="N31" s="6">
        <v>1870</v>
      </c>
      <c r="O31" s="7"/>
      <c r="P31" s="6">
        <v>3224</v>
      </c>
      <c r="Q31" s="7"/>
      <c r="R31" s="6">
        <f t="shared" si="14"/>
        <v>-1354</v>
      </c>
      <c r="S31" s="7"/>
      <c r="T31" s="8">
        <f t="shared" si="15"/>
        <v>0.58001999999999998</v>
      </c>
      <c r="U31" s="7"/>
      <c r="V31" s="6">
        <v>5226</v>
      </c>
      <c r="W31" s="7"/>
      <c r="X31" s="6">
        <v>3224</v>
      </c>
      <c r="Y31" s="7"/>
      <c r="Z31" s="6">
        <f t="shared" si="16"/>
        <v>2002</v>
      </c>
      <c r="AA31" s="7"/>
      <c r="AB31" s="8">
        <f t="shared" si="17"/>
        <v>1.62097</v>
      </c>
      <c r="AC31" s="7"/>
      <c r="AD31" s="6">
        <v>4157</v>
      </c>
      <c r="AE31" s="7"/>
      <c r="AF31" s="6">
        <v>3224</v>
      </c>
      <c r="AG31" s="7"/>
      <c r="AH31" s="6">
        <f t="shared" si="18"/>
        <v>933</v>
      </c>
      <c r="AI31" s="7"/>
      <c r="AJ31" s="8">
        <f t="shared" si="19"/>
        <v>1.28939</v>
      </c>
      <c r="AK31" s="7"/>
      <c r="AL31" s="6">
        <f t="shared" si="20"/>
        <v>12860</v>
      </c>
      <c r="AM31" s="7"/>
      <c r="AN31" s="6">
        <f t="shared" si="21"/>
        <v>12896</v>
      </c>
      <c r="AO31" s="7"/>
      <c r="AP31" s="6">
        <f t="shared" si="22"/>
        <v>-36</v>
      </c>
      <c r="AQ31" s="7"/>
      <c r="AR31" s="8">
        <f t="shared" si="23"/>
        <v>0.99721000000000004</v>
      </c>
    </row>
    <row r="32" spans="1:44" x14ac:dyDescent="0.25">
      <c r="A32" s="2"/>
      <c r="B32" s="2"/>
      <c r="C32" s="2"/>
      <c r="D32" s="2"/>
      <c r="E32" s="2" t="s">
        <v>38</v>
      </c>
      <c r="F32" s="6">
        <v>2826</v>
      </c>
      <c r="G32" s="7"/>
      <c r="H32" s="6">
        <v>2878</v>
      </c>
      <c r="I32" s="7"/>
      <c r="J32" s="6">
        <f t="shared" si="12"/>
        <v>-52</v>
      </c>
      <c r="K32" s="7"/>
      <c r="L32" s="8">
        <f t="shared" si="13"/>
        <v>0.98192999999999997</v>
      </c>
      <c r="M32" s="7"/>
      <c r="N32" s="6">
        <v>2151</v>
      </c>
      <c r="O32" s="7"/>
      <c r="P32" s="6">
        <v>2878</v>
      </c>
      <c r="Q32" s="7"/>
      <c r="R32" s="6">
        <f t="shared" si="14"/>
        <v>-727</v>
      </c>
      <c r="S32" s="7"/>
      <c r="T32" s="8">
        <f t="shared" si="15"/>
        <v>0.74739</v>
      </c>
      <c r="U32" s="7"/>
      <c r="V32" s="6">
        <v>3090</v>
      </c>
      <c r="W32" s="7"/>
      <c r="X32" s="6">
        <v>2878</v>
      </c>
      <c r="Y32" s="7"/>
      <c r="Z32" s="6">
        <f t="shared" si="16"/>
        <v>212</v>
      </c>
      <c r="AA32" s="7"/>
      <c r="AB32" s="8">
        <f t="shared" si="17"/>
        <v>1.0736600000000001</v>
      </c>
      <c r="AC32" s="7"/>
      <c r="AD32" s="6">
        <v>2571</v>
      </c>
      <c r="AE32" s="7"/>
      <c r="AF32" s="6">
        <v>2878</v>
      </c>
      <c r="AG32" s="7"/>
      <c r="AH32" s="6">
        <f t="shared" si="18"/>
        <v>-307</v>
      </c>
      <c r="AI32" s="7"/>
      <c r="AJ32" s="8">
        <f t="shared" si="19"/>
        <v>0.89332999999999996</v>
      </c>
      <c r="AK32" s="7"/>
      <c r="AL32" s="6">
        <f t="shared" si="20"/>
        <v>10638</v>
      </c>
      <c r="AM32" s="7"/>
      <c r="AN32" s="6">
        <f t="shared" si="21"/>
        <v>11512</v>
      </c>
      <c r="AO32" s="7"/>
      <c r="AP32" s="6">
        <f t="shared" si="22"/>
        <v>-874</v>
      </c>
      <c r="AQ32" s="7"/>
      <c r="AR32" s="8">
        <f t="shared" si="23"/>
        <v>0.92408000000000001</v>
      </c>
    </row>
    <row r="33" spans="1:44" x14ac:dyDescent="0.25">
      <c r="A33" s="2"/>
      <c r="B33" s="2"/>
      <c r="C33" s="2"/>
      <c r="D33" s="2"/>
      <c r="E33" s="2" t="s">
        <v>39</v>
      </c>
      <c r="F33" s="6">
        <v>1365</v>
      </c>
      <c r="G33" s="7"/>
      <c r="H33" s="6">
        <v>1492</v>
      </c>
      <c r="I33" s="7"/>
      <c r="J33" s="6">
        <f t="shared" si="12"/>
        <v>-127</v>
      </c>
      <c r="K33" s="7"/>
      <c r="L33" s="8">
        <f t="shared" si="13"/>
        <v>0.91488000000000003</v>
      </c>
      <c r="M33" s="7"/>
      <c r="N33" s="6">
        <v>1820</v>
      </c>
      <c r="O33" s="7"/>
      <c r="P33" s="6">
        <v>1492</v>
      </c>
      <c r="Q33" s="7"/>
      <c r="R33" s="6">
        <f t="shared" si="14"/>
        <v>328</v>
      </c>
      <c r="S33" s="7"/>
      <c r="T33" s="8">
        <f t="shared" si="15"/>
        <v>1.21984</v>
      </c>
      <c r="U33" s="7"/>
      <c r="V33" s="6">
        <v>2285</v>
      </c>
      <c r="W33" s="7"/>
      <c r="X33" s="6">
        <v>1492</v>
      </c>
      <c r="Y33" s="7"/>
      <c r="Z33" s="6">
        <f t="shared" si="16"/>
        <v>793</v>
      </c>
      <c r="AA33" s="7"/>
      <c r="AB33" s="8">
        <f t="shared" si="17"/>
        <v>1.5315000000000001</v>
      </c>
      <c r="AC33" s="7"/>
      <c r="AD33" s="6">
        <v>2425</v>
      </c>
      <c r="AE33" s="7"/>
      <c r="AF33" s="6">
        <v>1492</v>
      </c>
      <c r="AG33" s="7"/>
      <c r="AH33" s="6">
        <f t="shared" si="18"/>
        <v>933</v>
      </c>
      <c r="AI33" s="7"/>
      <c r="AJ33" s="8">
        <f t="shared" si="19"/>
        <v>1.62534</v>
      </c>
      <c r="AK33" s="7"/>
      <c r="AL33" s="6">
        <f t="shared" si="20"/>
        <v>7895</v>
      </c>
      <c r="AM33" s="7"/>
      <c r="AN33" s="6">
        <f t="shared" si="21"/>
        <v>5968</v>
      </c>
      <c r="AO33" s="7"/>
      <c r="AP33" s="6">
        <f t="shared" si="22"/>
        <v>1927</v>
      </c>
      <c r="AQ33" s="7"/>
      <c r="AR33" s="8">
        <f t="shared" si="23"/>
        <v>1.3228899999999999</v>
      </c>
    </row>
    <row r="34" spans="1:44" x14ac:dyDescent="0.25">
      <c r="A34" s="2"/>
      <c r="B34" s="2"/>
      <c r="C34" s="2"/>
      <c r="D34" s="2"/>
      <c r="E34" s="2" t="s">
        <v>40</v>
      </c>
      <c r="F34" s="6">
        <v>444</v>
      </c>
      <c r="G34" s="7"/>
      <c r="H34" s="6">
        <v>404</v>
      </c>
      <c r="I34" s="7"/>
      <c r="J34" s="6">
        <f t="shared" si="12"/>
        <v>40</v>
      </c>
      <c r="K34" s="7"/>
      <c r="L34" s="8">
        <f t="shared" si="13"/>
        <v>1.09901</v>
      </c>
      <c r="M34" s="7"/>
      <c r="N34" s="6">
        <v>231</v>
      </c>
      <c r="O34" s="7"/>
      <c r="P34" s="6">
        <v>404</v>
      </c>
      <c r="Q34" s="7"/>
      <c r="R34" s="6">
        <f t="shared" si="14"/>
        <v>-173</v>
      </c>
      <c r="S34" s="7"/>
      <c r="T34" s="8">
        <f t="shared" si="15"/>
        <v>0.57177999999999995</v>
      </c>
      <c r="U34" s="7"/>
      <c r="V34" s="6">
        <v>243</v>
      </c>
      <c r="W34" s="7"/>
      <c r="X34" s="6">
        <v>404</v>
      </c>
      <c r="Y34" s="7"/>
      <c r="Z34" s="6">
        <f t="shared" si="16"/>
        <v>-161</v>
      </c>
      <c r="AA34" s="7"/>
      <c r="AB34" s="8">
        <f t="shared" si="17"/>
        <v>0.60148999999999997</v>
      </c>
      <c r="AC34" s="7"/>
      <c r="AD34" s="6">
        <v>210</v>
      </c>
      <c r="AE34" s="7"/>
      <c r="AF34" s="6">
        <v>404</v>
      </c>
      <c r="AG34" s="7"/>
      <c r="AH34" s="6">
        <f t="shared" si="18"/>
        <v>-194</v>
      </c>
      <c r="AI34" s="7"/>
      <c r="AJ34" s="8">
        <f t="shared" si="19"/>
        <v>0.51980000000000004</v>
      </c>
      <c r="AK34" s="7"/>
      <c r="AL34" s="6">
        <f t="shared" si="20"/>
        <v>1128</v>
      </c>
      <c r="AM34" s="7"/>
      <c r="AN34" s="6">
        <f t="shared" si="21"/>
        <v>1616</v>
      </c>
      <c r="AO34" s="7"/>
      <c r="AP34" s="6">
        <f t="shared" si="22"/>
        <v>-488</v>
      </c>
      <c r="AQ34" s="7"/>
      <c r="AR34" s="8">
        <f t="shared" si="23"/>
        <v>0.69801999999999997</v>
      </c>
    </row>
    <row r="35" spans="1:44" x14ac:dyDescent="0.25">
      <c r="A35" s="2"/>
      <c r="B35" s="2"/>
      <c r="C35" s="2"/>
      <c r="D35" s="2"/>
      <c r="E35" s="2" t="s">
        <v>41</v>
      </c>
      <c r="F35" s="6">
        <v>0</v>
      </c>
      <c r="G35" s="7"/>
      <c r="H35" s="6">
        <v>167</v>
      </c>
      <c r="I35" s="7"/>
      <c r="J35" s="6">
        <f t="shared" si="12"/>
        <v>-167</v>
      </c>
      <c r="K35" s="7"/>
      <c r="L35" s="8">
        <f t="shared" si="13"/>
        <v>0</v>
      </c>
      <c r="M35" s="7"/>
      <c r="N35" s="6">
        <v>6942</v>
      </c>
      <c r="O35" s="7"/>
      <c r="P35" s="6">
        <v>7667</v>
      </c>
      <c r="Q35" s="7"/>
      <c r="R35" s="6">
        <f t="shared" si="14"/>
        <v>-725</v>
      </c>
      <c r="S35" s="7"/>
      <c r="T35" s="8">
        <f t="shared" si="15"/>
        <v>0.90544000000000002</v>
      </c>
      <c r="U35" s="7"/>
      <c r="V35" s="6">
        <v>0</v>
      </c>
      <c r="W35" s="7"/>
      <c r="X35" s="6">
        <v>167</v>
      </c>
      <c r="Y35" s="7"/>
      <c r="Z35" s="6">
        <f t="shared" si="16"/>
        <v>-167</v>
      </c>
      <c r="AA35" s="7"/>
      <c r="AB35" s="8">
        <f t="shared" si="17"/>
        <v>0</v>
      </c>
      <c r="AC35" s="7"/>
      <c r="AD35" s="6">
        <v>0</v>
      </c>
      <c r="AE35" s="7"/>
      <c r="AF35" s="6">
        <v>167</v>
      </c>
      <c r="AG35" s="7"/>
      <c r="AH35" s="6">
        <f t="shared" si="18"/>
        <v>-167</v>
      </c>
      <c r="AI35" s="7"/>
      <c r="AJ35" s="8">
        <f t="shared" si="19"/>
        <v>0</v>
      </c>
      <c r="AK35" s="7"/>
      <c r="AL35" s="6">
        <f t="shared" si="20"/>
        <v>6942</v>
      </c>
      <c r="AM35" s="7"/>
      <c r="AN35" s="6">
        <f t="shared" si="21"/>
        <v>8168</v>
      </c>
      <c r="AO35" s="7"/>
      <c r="AP35" s="6">
        <f t="shared" si="22"/>
        <v>-1226</v>
      </c>
      <c r="AQ35" s="7"/>
      <c r="AR35" s="8">
        <f t="shared" si="23"/>
        <v>0.84989999999999999</v>
      </c>
    </row>
    <row r="36" spans="1:44" ht="16.5" thickBot="1" x14ac:dyDescent="0.3">
      <c r="A36" s="2"/>
      <c r="B36" s="2"/>
      <c r="C36" s="2"/>
      <c r="D36" s="2"/>
      <c r="E36" s="2" t="s">
        <v>42</v>
      </c>
      <c r="F36" s="9">
        <v>4204</v>
      </c>
      <c r="G36" s="7"/>
      <c r="H36" s="9">
        <v>5059</v>
      </c>
      <c r="I36" s="7"/>
      <c r="J36" s="9">
        <f t="shared" si="12"/>
        <v>-855</v>
      </c>
      <c r="K36" s="7"/>
      <c r="L36" s="10">
        <f t="shared" si="13"/>
        <v>0.83099000000000001</v>
      </c>
      <c r="M36" s="7"/>
      <c r="N36" s="9">
        <v>3504</v>
      </c>
      <c r="O36" s="7"/>
      <c r="P36" s="9">
        <v>5049</v>
      </c>
      <c r="Q36" s="7"/>
      <c r="R36" s="9">
        <f t="shared" si="14"/>
        <v>-1545</v>
      </c>
      <c r="S36" s="7"/>
      <c r="T36" s="10">
        <f t="shared" si="15"/>
        <v>0.69399999999999995</v>
      </c>
      <c r="U36" s="7"/>
      <c r="V36" s="9">
        <v>4001</v>
      </c>
      <c r="W36" s="7"/>
      <c r="X36" s="9">
        <v>5049</v>
      </c>
      <c r="Y36" s="7"/>
      <c r="Z36" s="9">
        <f t="shared" si="16"/>
        <v>-1048</v>
      </c>
      <c r="AA36" s="7"/>
      <c r="AB36" s="10">
        <f t="shared" si="17"/>
        <v>0.79242999999999997</v>
      </c>
      <c r="AC36" s="7"/>
      <c r="AD36" s="9">
        <v>4245</v>
      </c>
      <c r="AE36" s="7"/>
      <c r="AF36" s="9">
        <v>5049</v>
      </c>
      <c r="AG36" s="7"/>
      <c r="AH36" s="9">
        <f t="shared" si="18"/>
        <v>-804</v>
      </c>
      <c r="AI36" s="7"/>
      <c r="AJ36" s="10">
        <f t="shared" si="19"/>
        <v>0.84075999999999995</v>
      </c>
      <c r="AK36" s="7"/>
      <c r="AL36" s="9">
        <f t="shared" si="20"/>
        <v>15954</v>
      </c>
      <c r="AM36" s="7"/>
      <c r="AN36" s="9">
        <f t="shared" si="21"/>
        <v>20206</v>
      </c>
      <c r="AO36" s="7"/>
      <c r="AP36" s="9">
        <f t="shared" si="22"/>
        <v>-4252</v>
      </c>
      <c r="AQ36" s="7"/>
      <c r="AR36" s="10">
        <f t="shared" si="23"/>
        <v>0.78956999999999999</v>
      </c>
    </row>
    <row r="37" spans="1:44" ht="16.5" thickBot="1" x14ac:dyDescent="0.3">
      <c r="A37" s="2"/>
      <c r="B37" s="2"/>
      <c r="C37" s="2"/>
      <c r="D37" s="2" t="s">
        <v>43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 t="shared" si="12"/>
        <v>-35814</v>
      </c>
      <c r="K37" s="7"/>
      <c r="L37" s="12">
        <f t="shared" si="13"/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 t="shared" si="14"/>
        <v>-26965</v>
      </c>
      <c r="S37" s="7"/>
      <c r="T37" s="12">
        <f t="shared" si="15"/>
        <v>0.83087</v>
      </c>
      <c r="U37" s="7"/>
      <c r="V37" s="11">
        <f>ROUND(SUM(V13:V36),5)</f>
        <v>138105</v>
      </c>
      <c r="W37" s="7"/>
      <c r="X37" s="11">
        <f>ROUND(SUM(X13:X36),5)</f>
        <v>151585</v>
      </c>
      <c r="Y37" s="7"/>
      <c r="Z37" s="11">
        <f t="shared" si="16"/>
        <v>-13480</v>
      </c>
      <c r="AA37" s="7"/>
      <c r="AB37" s="12">
        <f t="shared" si="17"/>
        <v>0.91107000000000005</v>
      </c>
      <c r="AC37" s="7"/>
      <c r="AD37" s="11">
        <f>ROUND(SUM(AD13:AD36),5)</f>
        <v>156308</v>
      </c>
      <c r="AE37" s="7"/>
      <c r="AF37" s="11">
        <f>ROUND(SUM(AF13:AF36),5)</f>
        <v>152184</v>
      </c>
      <c r="AG37" s="7"/>
      <c r="AH37" s="11">
        <f t="shared" si="18"/>
        <v>4124</v>
      </c>
      <c r="AI37" s="7"/>
      <c r="AJ37" s="12">
        <f t="shared" si="19"/>
        <v>1.0270999999999999</v>
      </c>
      <c r="AK37" s="7"/>
      <c r="AL37" s="11">
        <f t="shared" si="20"/>
        <v>542682</v>
      </c>
      <c r="AM37" s="7"/>
      <c r="AN37" s="11">
        <f t="shared" si="21"/>
        <v>614817</v>
      </c>
      <c r="AO37" s="7"/>
      <c r="AP37" s="11">
        <f t="shared" si="22"/>
        <v>-72135</v>
      </c>
      <c r="AQ37" s="7"/>
      <c r="AR37" s="12">
        <f t="shared" si="23"/>
        <v>0.88266999999999995</v>
      </c>
    </row>
    <row r="38" spans="1:44" ht="16.5" thickBot="1" x14ac:dyDescent="0.3">
      <c r="A38" s="2"/>
      <c r="B38" s="2" t="s">
        <v>44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 t="shared" si="12"/>
        <v>-4310</v>
      </c>
      <c r="K38" s="7"/>
      <c r="L38" s="8">
        <f t="shared" si="13"/>
        <v>1.1879999999999999</v>
      </c>
      <c r="M38" s="7"/>
      <c r="N38" s="6">
        <f>ROUND(N3+N12-N37,5)</f>
        <v>-16893</v>
      </c>
      <c r="O38" s="7"/>
      <c r="P38" s="6">
        <f>ROUND(P3+P12-P37,5)</f>
        <v>-24500</v>
      </c>
      <c r="Q38" s="7"/>
      <c r="R38" s="6">
        <f t="shared" si="14"/>
        <v>7607</v>
      </c>
      <c r="S38" s="7"/>
      <c r="T38" s="8">
        <f t="shared" si="15"/>
        <v>0.68950999999999996</v>
      </c>
      <c r="U38" s="7"/>
      <c r="V38" s="6">
        <f>ROUND(V3+V12-V37,5)</f>
        <v>11712</v>
      </c>
      <c r="W38" s="7"/>
      <c r="X38" s="6">
        <f>ROUND(X3+X12-X37,5)</f>
        <v>-5063</v>
      </c>
      <c r="Y38" s="7"/>
      <c r="Z38" s="6">
        <f t="shared" si="16"/>
        <v>16775</v>
      </c>
      <c r="AA38" s="7"/>
      <c r="AB38" s="8">
        <f t="shared" si="17"/>
        <v>-2.31325</v>
      </c>
      <c r="AC38" s="7"/>
      <c r="AD38" s="6">
        <f>ROUND(AD3+AD12-AD37,5)</f>
        <v>20016</v>
      </c>
      <c r="AE38" s="7"/>
      <c r="AF38" s="6">
        <f>ROUND(AF3+AF12-AF37,5)</f>
        <v>-3072</v>
      </c>
      <c r="AG38" s="7"/>
      <c r="AH38" s="6">
        <f t="shared" si="18"/>
        <v>23088</v>
      </c>
      <c r="AI38" s="7"/>
      <c r="AJ38" s="8">
        <f t="shared" si="19"/>
        <v>-6.5156299999999998</v>
      </c>
      <c r="AK38" s="7"/>
      <c r="AL38" s="6">
        <f t="shared" si="20"/>
        <v>-12400</v>
      </c>
      <c r="AM38" s="7"/>
      <c r="AN38" s="6">
        <f t="shared" si="21"/>
        <v>-55560</v>
      </c>
      <c r="AO38" s="7"/>
      <c r="AP38" s="6">
        <f t="shared" si="22"/>
        <v>43160</v>
      </c>
      <c r="AQ38" s="7"/>
      <c r="AR38" s="8">
        <f>-AP38/AL38</f>
        <v>3.4806451612903224</v>
      </c>
    </row>
    <row r="39" spans="1:44" hidden="1" x14ac:dyDescent="0.25">
      <c r="A39" s="2"/>
      <c r="B39" s="2" t="s">
        <v>45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</row>
    <row r="40" spans="1:44" hidden="1" x14ac:dyDescent="0.25">
      <c r="A40" s="2"/>
      <c r="B40" s="2"/>
      <c r="C40" s="2" t="s">
        <v>46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</row>
    <row r="41" spans="1:44" hidden="1" x14ac:dyDescent="0.25">
      <c r="A41" s="2"/>
      <c r="B41" s="2"/>
      <c r="C41" s="2"/>
      <c r="D41" s="2" t="s">
        <v>47</v>
      </c>
      <c r="E41" s="2"/>
      <c r="F41" s="6">
        <v>1</v>
      </c>
      <c r="G41" s="7"/>
      <c r="H41" s="6">
        <v>0</v>
      </c>
      <c r="I41" s="7"/>
      <c r="J41" s="6">
        <f t="shared" ref="J41:J46" si="24">ROUND((F41-H41),5)</f>
        <v>1</v>
      </c>
      <c r="K41" s="7"/>
      <c r="L41" s="8">
        <f t="shared" ref="L41:L46" si="25"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 t="shared" ref="R41:R46" si="26">ROUND((N41-P41),5)</f>
        <v>2</v>
      </c>
      <c r="S41" s="7"/>
      <c r="T41" s="8">
        <f t="shared" ref="T41:T46" si="27"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 t="shared" ref="Z41:Z46" si="28">ROUND((V41-X41),5)</f>
        <v>0</v>
      </c>
      <c r="AA41" s="7"/>
      <c r="AB41" s="8">
        <f t="shared" ref="AB41:AB46" si="29"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 t="shared" ref="AH41:AH46" si="30">ROUND((AD41-AF41),5)</f>
        <v>0</v>
      </c>
      <c r="AI41" s="7"/>
      <c r="AJ41" s="8">
        <f t="shared" ref="AJ41:AJ46" si="31">ROUND(IF(AF41=0, IF(AD41=0, 0, 1), AD41/AF41),5)</f>
        <v>0</v>
      </c>
      <c r="AK41" s="7"/>
      <c r="AL41" s="6">
        <f>ROUND(F41+N41+V41+AD41,5)</f>
        <v>3</v>
      </c>
      <c r="AM41" s="7"/>
      <c r="AN41" s="6">
        <f>ROUND(H41+P41+X41+AF41,5)</f>
        <v>0</v>
      </c>
      <c r="AO41" s="7"/>
      <c r="AP41" s="6">
        <f t="shared" ref="AP41:AP46" si="32">ROUND((AL41-AN41),5)</f>
        <v>3</v>
      </c>
      <c r="AQ41" s="7"/>
      <c r="AR41" s="8">
        <f t="shared" ref="AR41:AR46" si="33">ROUND(IF(AN41=0, IF(AL41=0, 0, 1), AL41/AN41),5)</f>
        <v>1</v>
      </c>
    </row>
    <row r="42" spans="1:44" hidden="1" x14ac:dyDescent="0.25">
      <c r="A42" s="2"/>
      <c r="B42" s="2"/>
      <c r="C42" s="2"/>
      <c r="D42" s="2" t="s">
        <v>48</v>
      </c>
      <c r="E42" s="2"/>
      <c r="F42" s="6">
        <v>125</v>
      </c>
      <c r="G42" s="7"/>
      <c r="H42" s="6">
        <v>125</v>
      </c>
      <c r="I42" s="7"/>
      <c r="J42" s="6">
        <f t="shared" si="24"/>
        <v>0</v>
      </c>
      <c r="K42" s="7"/>
      <c r="L42" s="8">
        <f t="shared" si="25"/>
        <v>1</v>
      </c>
      <c r="M42" s="7"/>
      <c r="N42" s="6">
        <v>125</v>
      </c>
      <c r="O42" s="7"/>
      <c r="P42" s="6">
        <v>100</v>
      </c>
      <c r="Q42" s="7"/>
      <c r="R42" s="6">
        <f t="shared" si="26"/>
        <v>25</v>
      </c>
      <c r="S42" s="7"/>
      <c r="T42" s="8">
        <f t="shared" si="27"/>
        <v>1.25</v>
      </c>
      <c r="U42" s="7"/>
      <c r="V42" s="6">
        <v>125</v>
      </c>
      <c r="W42" s="7"/>
      <c r="X42" s="6">
        <v>100</v>
      </c>
      <c r="Y42" s="7"/>
      <c r="Z42" s="6">
        <f t="shared" si="28"/>
        <v>25</v>
      </c>
      <c r="AA42" s="7"/>
      <c r="AB42" s="8">
        <f t="shared" si="29"/>
        <v>1.25</v>
      </c>
      <c r="AC42" s="7"/>
      <c r="AD42" s="6">
        <v>125</v>
      </c>
      <c r="AE42" s="7"/>
      <c r="AF42" s="6">
        <v>100</v>
      </c>
      <c r="AG42" s="7"/>
      <c r="AH42" s="6">
        <f t="shared" si="30"/>
        <v>25</v>
      </c>
      <c r="AI42" s="7"/>
      <c r="AJ42" s="8">
        <f t="shared" si="31"/>
        <v>1.25</v>
      </c>
      <c r="AK42" s="7"/>
      <c r="AL42" s="6">
        <f>ROUND(F42+N42+V42+AD42,5)</f>
        <v>500</v>
      </c>
      <c r="AM42" s="7"/>
      <c r="AN42" s="6">
        <f>ROUND(H42+P42+X42+AF42,5)</f>
        <v>425</v>
      </c>
      <c r="AO42" s="7"/>
      <c r="AP42" s="6">
        <f t="shared" si="32"/>
        <v>75</v>
      </c>
      <c r="AQ42" s="7"/>
      <c r="AR42" s="8">
        <f t="shared" si="33"/>
        <v>1.1764699999999999</v>
      </c>
    </row>
    <row r="43" spans="1:44" ht="16.5" hidden="1" thickBot="1" x14ac:dyDescent="0.3">
      <c r="A43" s="2"/>
      <c r="B43" s="2"/>
      <c r="C43" s="2"/>
      <c r="D43" s="2" t="s">
        <v>49</v>
      </c>
      <c r="E43" s="2"/>
      <c r="F43" s="13">
        <v>0</v>
      </c>
      <c r="G43" s="7"/>
      <c r="H43" s="13">
        <v>0</v>
      </c>
      <c r="I43" s="7"/>
      <c r="J43" s="13">
        <f t="shared" si="24"/>
        <v>0</v>
      </c>
      <c r="K43" s="7"/>
      <c r="L43" s="14">
        <f t="shared" si="25"/>
        <v>0</v>
      </c>
      <c r="M43" s="7"/>
      <c r="N43" s="13">
        <v>0</v>
      </c>
      <c r="O43" s="7"/>
      <c r="P43" s="13">
        <v>0</v>
      </c>
      <c r="Q43" s="7"/>
      <c r="R43" s="13">
        <f t="shared" si="26"/>
        <v>0</v>
      </c>
      <c r="S43" s="7"/>
      <c r="T43" s="14">
        <f t="shared" si="27"/>
        <v>0</v>
      </c>
      <c r="U43" s="7"/>
      <c r="V43" s="13">
        <v>2325</v>
      </c>
      <c r="W43" s="7"/>
      <c r="X43" s="13">
        <v>0</v>
      </c>
      <c r="Y43" s="7"/>
      <c r="Z43" s="13">
        <f t="shared" si="28"/>
        <v>2325</v>
      </c>
      <c r="AA43" s="7"/>
      <c r="AB43" s="14">
        <f t="shared" si="29"/>
        <v>1</v>
      </c>
      <c r="AC43" s="7"/>
      <c r="AD43" s="13">
        <v>0</v>
      </c>
      <c r="AE43" s="7"/>
      <c r="AF43" s="13">
        <v>0</v>
      </c>
      <c r="AG43" s="7"/>
      <c r="AH43" s="13">
        <f t="shared" si="30"/>
        <v>0</v>
      </c>
      <c r="AI43" s="7"/>
      <c r="AJ43" s="14">
        <f t="shared" si="31"/>
        <v>0</v>
      </c>
      <c r="AK43" s="7"/>
      <c r="AL43" s="13">
        <f>ROUND(F43+N43+V43+AD43,5)</f>
        <v>2325</v>
      </c>
      <c r="AM43" s="7"/>
      <c r="AN43" s="13">
        <f>ROUND(H43+P43+X43+AF43,5)</f>
        <v>0</v>
      </c>
      <c r="AO43" s="7"/>
      <c r="AP43" s="13">
        <f t="shared" si="32"/>
        <v>2325</v>
      </c>
      <c r="AQ43" s="7"/>
      <c r="AR43" s="14">
        <f t="shared" si="33"/>
        <v>1</v>
      </c>
    </row>
    <row r="44" spans="1:44" ht="16.5" hidden="1" thickBot="1" x14ac:dyDescent="0.3">
      <c r="A44" s="2"/>
      <c r="B44" s="2"/>
      <c r="C44" s="2" t="s">
        <v>50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 t="shared" si="24"/>
        <v>1</v>
      </c>
      <c r="K44" s="7"/>
      <c r="L44" s="8">
        <f t="shared" si="25"/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 t="shared" si="26"/>
        <v>27</v>
      </c>
      <c r="S44" s="7"/>
      <c r="T44" s="8">
        <f t="shared" si="27"/>
        <v>1.27</v>
      </c>
      <c r="U44" s="7"/>
      <c r="V44" s="6">
        <f>ROUND(SUM(V40:V43),5)</f>
        <v>2450</v>
      </c>
      <c r="W44" s="7"/>
      <c r="X44" s="6">
        <f>ROUND(SUM(X40:X43),5)</f>
        <v>100</v>
      </c>
      <c r="Y44" s="7"/>
      <c r="Z44" s="6">
        <f t="shared" si="28"/>
        <v>2350</v>
      </c>
      <c r="AA44" s="7"/>
      <c r="AB44" s="8">
        <f t="shared" si="29"/>
        <v>24.5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 t="shared" si="30"/>
        <v>25</v>
      </c>
      <c r="AI44" s="7"/>
      <c r="AJ44" s="8">
        <f t="shared" si="31"/>
        <v>1.25</v>
      </c>
      <c r="AK44" s="7"/>
      <c r="AL44" s="6">
        <f>ROUND(F44+N44+V44+AD44,5)</f>
        <v>2828</v>
      </c>
      <c r="AM44" s="7"/>
      <c r="AN44" s="6">
        <f>ROUND(H44+P44+X44+AF44,5)</f>
        <v>425</v>
      </c>
      <c r="AO44" s="7"/>
      <c r="AP44" s="6">
        <f t="shared" si="32"/>
        <v>2403</v>
      </c>
      <c r="AQ44" s="7"/>
      <c r="AR44" s="8">
        <f t="shared" si="33"/>
        <v>6.6541199999999998</v>
      </c>
    </row>
    <row r="45" spans="1:44" ht="16.5" thickBot="1" x14ac:dyDescent="0.3">
      <c r="A45" s="2"/>
      <c r="B45" s="2" t="s">
        <v>51</v>
      </c>
      <c r="C45" s="2"/>
      <c r="D45" s="2"/>
      <c r="E45" s="2"/>
      <c r="F45" s="15" t="e">
        <f>ROUND(F39+F44-#REF!,5)</f>
        <v>#REF!</v>
      </c>
      <c r="G45" s="7"/>
      <c r="H45" s="15" t="e">
        <f>ROUND(H39+H44-#REF!,5)</f>
        <v>#REF!</v>
      </c>
      <c r="I45" s="7"/>
      <c r="J45" s="15" t="e">
        <f t="shared" si="24"/>
        <v>#REF!</v>
      </c>
      <c r="K45" s="7"/>
      <c r="L45" s="16" t="e">
        <f t="shared" si="25"/>
        <v>#REF!</v>
      </c>
      <c r="M45" s="7"/>
      <c r="N45" s="15" t="e">
        <f>ROUND(N39+N44-#REF!,5)</f>
        <v>#REF!</v>
      </c>
      <c r="O45" s="7"/>
      <c r="P45" s="15" t="e">
        <f>ROUND(P39+P44-#REF!,5)</f>
        <v>#REF!</v>
      </c>
      <c r="Q45" s="7"/>
      <c r="R45" s="15" t="e">
        <f t="shared" si="26"/>
        <v>#REF!</v>
      </c>
      <c r="S45" s="7"/>
      <c r="T45" s="16" t="e">
        <f t="shared" si="27"/>
        <v>#REF!</v>
      </c>
      <c r="U45" s="7"/>
      <c r="V45" s="15" t="e">
        <f>ROUND(V39+V44-#REF!,5)</f>
        <v>#REF!</v>
      </c>
      <c r="W45" s="7"/>
      <c r="X45" s="15" t="e">
        <f>ROUND(X39+X44-#REF!,5)</f>
        <v>#REF!</v>
      </c>
      <c r="Y45" s="7"/>
      <c r="Z45" s="15" t="e">
        <f t="shared" si="28"/>
        <v>#REF!</v>
      </c>
      <c r="AA45" s="7"/>
      <c r="AB45" s="16" t="e">
        <f t="shared" si="29"/>
        <v>#REF!</v>
      </c>
      <c r="AC45" s="7"/>
      <c r="AD45" s="15">
        <f>AD44</f>
        <v>125</v>
      </c>
      <c r="AE45" s="7"/>
      <c r="AF45" s="15">
        <f>AF44</f>
        <v>100</v>
      </c>
      <c r="AG45" s="7"/>
      <c r="AH45" s="15">
        <f t="shared" si="30"/>
        <v>25</v>
      </c>
      <c r="AI45" s="7"/>
      <c r="AJ45" s="16">
        <f t="shared" si="31"/>
        <v>1.25</v>
      </c>
      <c r="AK45" s="7"/>
      <c r="AL45" s="15">
        <f>AL44</f>
        <v>2828</v>
      </c>
      <c r="AM45" s="7"/>
      <c r="AN45" s="15">
        <f>AN44</f>
        <v>425</v>
      </c>
      <c r="AO45" s="7"/>
      <c r="AP45" s="15">
        <f t="shared" si="32"/>
        <v>2403</v>
      </c>
      <c r="AQ45" s="7"/>
      <c r="AR45" s="16">
        <f t="shared" si="33"/>
        <v>6.6541199999999998</v>
      </c>
    </row>
    <row r="46" spans="1:44" s="19" customFormat="1" ht="16.5" thickBot="1" x14ac:dyDescent="0.3">
      <c r="A46" s="2" t="s">
        <v>52</v>
      </c>
      <c r="B46" s="2"/>
      <c r="C46" s="2"/>
      <c r="D46" s="2"/>
      <c r="E46" s="2"/>
      <c r="F46" s="17" t="e">
        <f>ROUND(F38+F45,5)</f>
        <v>#REF!</v>
      </c>
      <c r="G46" s="2"/>
      <c r="H46" s="17" t="e">
        <f>ROUND(H38+H45,5)</f>
        <v>#REF!</v>
      </c>
      <c r="I46" s="2"/>
      <c r="J46" s="17" t="e">
        <f t="shared" si="24"/>
        <v>#REF!</v>
      </c>
      <c r="K46" s="2"/>
      <c r="L46" s="18" t="e">
        <f t="shared" si="25"/>
        <v>#REF!</v>
      </c>
      <c r="M46" s="2"/>
      <c r="N46" s="17" t="e">
        <f>ROUND(N38+N45,5)</f>
        <v>#REF!</v>
      </c>
      <c r="O46" s="2"/>
      <c r="P46" s="17" t="e">
        <f>ROUND(P38+P45,5)</f>
        <v>#REF!</v>
      </c>
      <c r="Q46" s="2"/>
      <c r="R46" s="17" t="e">
        <f t="shared" si="26"/>
        <v>#REF!</v>
      </c>
      <c r="S46" s="2"/>
      <c r="T46" s="18" t="e">
        <f t="shared" si="27"/>
        <v>#REF!</v>
      </c>
      <c r="U46" s="2"/>
      <c r="V46" s="17" t="e">
        <f>ROUND(V38+V45,5)</f>
        <v>#REF!</v>
      </c>
      <c r="W46" s="2"/>
      <c r="X46" s="17" t="e">
        <f>ROUND(X38+X45,5)</f>
        <v>#REF!</v>
      </c>
      <c r="Y46" s="2"/>
      <c r="Z46" s="17" t="e">
        <f t="shared" si="28"/>
        <v>#REF!</v>
      </c>
      <c r="AA46" s="2"/>
      <c r="AB46" s="18" t="e">
        <f t="shared" si="29"/>
        <v>#REF!</v>
      </c>
      <c r="AC46" s="2"/>
      <c r="AD46" s="17">
        <f>AD38+AD45</f>
        <v>20141</v>
      </c>
      <c r="AE46" s="2"/>
      <c r="AF46" s="17">
        <f>AF38+AF45</f>
        <v>-2972</v>
      </c>
      <c r="AG46" s="2"/>
      <c r="AH46" s="17">
        <f t="shared" si="30"/>
        <v>23113</v>
      </c>
      <c r="AI46" s="2"/>
      <c r="AJ46" s="18">
        <f t="shared" si="31"/>
        <v>-6.7769199999999996</v>
      </c>
      <c r="AK46" s="2"/>
      <c r="AL46" s="17">
        <f>AL38+AL45</f>
        <v>-9572</v>
      </c>
      <c r="AM46" s="2"/>
      <c r="AN46" s="17">
        <f>AN38+AN45</f>
        <v>-55135</v>
      </c>
      <c r="AO46" s="2"/>
      <c r="AP46" s="17">
        <f t="shared" si="32"/>
        <v>45563</v>
      </c>
      <c r="AQ46" s="2"/>
      <c r="AR46" s="18">
        <f>-AP46/AL46</f>
        <v>4.7600292519849559</v>
      </c>
    </row>
    <row r="47" spans="1:44" ht="16.5" thickTop="1" x14ac:dyDescent="0.25"/>
  </sheetData>
  <pageMargins left="0.7" right="0.7" top="0.75" bottom="0.75" header="0.1" footer="0.3"/>
  <pageSetup scale="65" orientation="landscape" r:id="rId1"/>
  <headerFooter>
    <oddHeader>&amp;L&amp;"Arial,Bold"&amp;12 2:38 PM
&amp;"Arial,Bold"&amp;12 06/19/22
&amp;"Arial,Bold"&amp;12 Accrual Basis&amp;C&amp;"Arial,Bold"&amp;12 Wild Oak Saddle Club
&amp;"Arial,Bold"&amp;14 Profit &amp;&amp; Loss Budget vs. Actual
&amp;"Arial,Bold"&amp;10 January through April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90E0-A812-41B8-B6A1-AB0091731EE5}">
  <sheetPr codeName="Sheet2"/>
  <dimension ref="A1:K20"/>
  <sheetViews>
    <sheetView workbookViewId="0">
      <selection activeCell="AV24" sqref="AV24"/>
    </sheetView>
  </sheetViews>
  <sheetFormatPr defaultRowHeight="15.75" x14ac:dyDescent="0.25"/>
  <cols>
    <col min="1" max="3" width="3" style="19" customWidth="1"/>
    <col min="4" max="4" width="27.85546875" style="19" customWidth="1"/>
    <col min="5" max="5" width="12" bestFit="1" customWidth="1"/>
    <col min="6" max="6" width="2.28515625" customWidth="1"/>
    <col min="7" max="7" width="12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26"/>
      <c r="F1" s="3"/>
      <c r="G1" s="26"/>
      <c r="H1" s="3"/>
      <c r="I1" s="26"/>
      <c r="J1" s="3"/>
      <c r="K1" s="26"/>
    </row>
    <row r="2" spans="1:11" s="23" customFormat="1" ht="17.25" thickTop="1" thickBot="1" x14ac:dyDescent="0.3">
      <c r="A2" s="20"/>
      <c r="B2" s="20"/>
      <c r="C2" s="20"/>
      <c r="D2" s="20"/>
      <c r="E2" s="21" t="s">
        <v>73</v>
      </c>
      <c r="F2" s="22"/>
      <c r="G2" s="21" t="s">
        <v>72</v>
      </c>
      <c r="H2" s="22"/>
      <c r="I2" s="21" t="s">
        <v>71</v>
      </c>
      <c r="J2" s="22"/>
      <c r="K2" s="21" t="s">
        <v>70</v>
      </c>
    </row>
    <row r="3" spans="1:11" ht="16.5" thickTop="1" x14ac:dyDescent="0.25">
      <c r="A3" s="2" t="s">
        <v>69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68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67</v>
      </c>
      <c r="D5" s="2"/>
      <c r="E5" s="6">
        <v>217465</v>
      </c>
      <c r="F5" s="7"/>
      <c r="G5" s="6">
        <v>376465</v>
      </c>
      <c r="H5" s="7"/>
      <c r="I5" s="6">
        <f t="shared" ref="I5:I10" si="0">ROUND((E5-G5),5)</f>
        <v>-159000</v>
      </c>
      <c r="J5" s="7"/>
      <c r="K5" s="8">
        <f t="shared" ref="K5:K10" si="1">ROUND(IF(E5=0, IF(G5=0, 0, SIGN(-G5)), IF(G5=0, SIGN(E5), (E5-G5)/ABS(G5))),5)</f>
        <v>-0.42235</v>
      </c>
    </row>
    <row r="6" spans="1:11" x14ac:dyDescent="0.25">
      <c r="A6" s="2"/>
      <c r="B6" s="2"/>
      <c r="C6" s="2" t="s">
        <v>66</v>
      </c>
      <c r="D6" s="2"/>
      <c r="E6" s="6">
        <v>180368</v>
      </c>
      <c r="F6" s="7"/>
      <c r="G6" s="6">
        <v>86720</v>
      </c>
      <c r="H6" s="7"/>
      <c r="I6" s="6">
        <f t="shared" si="0"/>
        <v>93648</v>
      </c>
      <c r="J6" s="7"/>
      <c r="K6" s="8">
        <f t="shared" si="1"/>
        <v>1.07989</v>
      </c>
    </row>
    <row r="7" spans="1:11" ht="16.5" thickBot="1" x14ac:dyDescent="0.3">
      <c r="A7" s="2"/>
      <c r="B7" s="2"/>
      <c r="C7" s="2" t="s">
        <v>65</v>
      </c>
      <c r="D7" s="2"/>
      <c r="E7" s="13">
        <v>38260</v>
      </c>
      <c r="F7" s="7"/>
      <c r="G7" s="13">
        <v>185790</v>
      </c>
      <c r="H7" s="7"/>
      <c r="I7" s="13">
        <f t="shared" si="0"/>
        <v>-147530</v>
      </c>
      <c r="J7" s="7"/>
      <c r="K7" s="14">
        <f t="shared" si="1"/>
        <v>-0.79407000000000005</v>
      </c>
    </row>
    <row r="8" spans="1:11" x14ac:dyDescent="0.25">
      <c r="A8" s="2"/>
      <c r="B8" s="2" t="s">
        <v>64</v>
      </c>
      <c r="C8" s="2"/>
      <c r="D8" s="2"/>
      <c r="E8" s="6">
        <f>ROUND(SUM(E4:E7),5)</f>
        <v>436093</v>
      </c>
      <c r="F8" s="7"/>
      <c r="G8" s="6">
        <f>ROUND(SUM(G4:G7),5)</f>
        <v>648975</v>
      </c>
      <c r="H8" s="7"/>
      <c r="I8" s="6">
        <f t="shared" si="0"/>
        <v>-212882</v>
      </c>
      <c r="J8" s="7"/>
      <c r="K8" s="8">
        <f t="shared" si="1"/>
        <v>-0.32802999999999999</v>
      </c>
    </row>
    <row r="9" spans="1:11" ht="16.5" thickBot="1" x14ac:dyDescent="0.3">
      <c r="A9" s="2"/>
      <c r="B9" s="2" t="s">
        <v>63</v>
      </c>
      <c r="C9" s="2"/>
      <c r="D9" s="2"/>
      <c r="E9" s="6">
        <v>993796</v>
      </c>
      <c r="F9" s="7"/>
      <c r="G9" s="6">
        <v>619817</v>
      </c>
      <c r="H9" s="7"/>
      <c r="I9" s="6">
        <f t="shared" si="0"/>
        <v>373979</v>
      </c>
      <c r="J9" s="7"/>
      <c r="K9" s="8">
        <f t="shared" si="1"/>
        <v>0.60336999999999996</v>
      </c>
    </row>
    <row r="10" spans="1:11" s="19" customFormat="1" ht="16.5" thickBot="1" x14ac:dyDescent="0.3">
      <c r="A10" s="2" t="s">
        <v>62</v>
      </c>
      <c r="B10" s="2"/>
      <c r="C10" s="2"/>
      <c r="D10" s="2"/>
      <c r="E10" s="17">
        <f>ROUND(E3+SUM(E8:E9),5)</f>
        <v>1429889</v>
      </c>
      <c r="F10" s="2"/>
      <c r="G10" s="17">
        <f>ROUND(G3+SUM(G8:G9),5)</f>
        <v>1268792</v>
      </c>
      <c r="H10" s="2"/>
      <c r="I10" s="17">
        <f t="shared" si="0"/>
        <v>161097</v>
      </c>
      <c r="J10" s="2"/>
      <c r="K10" s="18">
        <f t="shared" si="1"/>
        <v>0.12697</v>
      </c>
    </row>
    <row r="11" spans="1:11" ht="16.5" thickTop="1" x14ac:dyDescent="0.25">
      <c r="A11" s="2" t="s">
        <v>61</v>
      </c>
      <c r="B11" s="2"/>
      <c r="C11" s="2"/>
      <c r="D11" s="2"/>
      <c r="E11" s="6"/>
      <c r="F11" s="7"/>
      <c r="G11" s="6"/>
      <c r="H11" s="7"/>
      <c r="I11" s="6"/>
      <c r="J11" s="7"/>
      <c r="K11" s="8"/>
    </row>
    <row r="12" spans="1:11" x14ac:dyDescent="0.25">
      <c r="A12" s="2"/>
      <c r="B12" s="2" t="s">
        <v>60</v>
      </c>
      <c r="C12" s="2"/>
      <c r="D12" s="2"/>
      <c r="E12" s="6"/>
      <c r="F12" s="7"/>
      <c r="G12" s="6"/>
      <c r="H12" s="7"/>
      <c r="I12" s="6"/>
      <c r="J12" s="7"/>
      <c r="K12" s="8"/>
    </row>
    <row r="13" spans="1:11" x14ac:dyDescent="0.25">
      <c r="A13" s="2"/>
      <c r="B13" s="2"/>
      <c r="C13" s="2" t="s">
        <v>59</v>
      </c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/>
      <c r="C14" s="2"/>
      <c r="D14" s="2" t="s">
        <v>58</v>
      </c>
      <c r="E14" s="6">
        <v>5592</v>
      </c>
      <c r="F14" s="7"/>
      <c r="G14" s="6">
        <v>22096</v>
      </c>
      <c r="H14" s="7"/>
      <c r="I14" s="6">
        <f t="shared" ref="I14:I19" si="2">ROUND((E14-G14),5)</f>
        <v>-16504</v>
      </c>
      <c r="J14" s="7"/>
      <c r="K14" s="8">
        <f t="shared" ref="K14:K19" si="3">ROUND(IF(E14=0, IF(G14=0, 0, SIGN(-G14)), IF(G14=0, SIGN(E14), (E14-G14)/ABS(G14))),5)</f>
        <v>-0.74692000000000003</v>
      </c>
    </row>
    <row r="15" spans="1:11" ht="16.5" thickBot="1" x14ac:dyDescent="0.3">
      <c r="A15" s="2"/>
      <c r="B15" s="2"/>
      <c r="C15" s="2"/>
      <c r="D15" s="2" t="s">
        <v>57</v>
      </c>
      <c r="E15" s="6">
        <v>10873</v>
      </c>
      <c r="F15" s="7"/>
      <c r="G15" s="6">
        <v>10093</v>
      </c>
      <c r="H15" s="7"/>
      <c r="I15" s="6">
        <f t="shared" si="2"/>
        <v>780</v>
      </c>
      <c r="J15" s="7"/>
      <c r="K15" s="8">
        <f t="shared" si="3"/>
        <v>7.7280000000000001E-2</v>
      </c>
    </row>
    <row r="16" spans="1:11" ht="16.5" thickBot="1" x14ac:dyDescent="0.3">
      <c r="A16" s="2"/>
      <c r="B16" s="2"/>
      <c r="C16" s="2" t="s">
        <v>56</v>
      </c>
      <c r="D16" s="2"/>
      <c r="E16" s="11">
        <f>ROUND(SUM(E13:E15),5)</f>
        <v>16465</v>
      </c>
      <c r="F16" s="7"/>
      <c r="G16" s="11">
        <f>ROUND(SUM(G13:G15),5)</f>
        <v>32189</v>
      </c>
      <c r="H16" s="7"/>
      <c r="I16" s="11">
        <f t="shared" si="2"/>
        <v>-15724</v>
      </c>
      <c r="J16" s="7"/>
      <c r="K16" s="12">
        <f t="shared" si="3"/>
        <v>-0.48848999999999998</v>
      </c>
    </row>
    <row r="17" spans="1:11" x14ac:dyDescent="0.25">
      <c r="A17" s="2"/>
      <c r="B17" s="2" t="s">
        <v>55</v>
      </c>
      <c r="C17" s="2"/>
      <c r="D17" s="2"/>
      <c r="E17" s="6">
        <f>ROUND(E12+E16,5)</f>
        <v>16465</v>
      </c>
      <c r="F17" s="7"/>
      <c r="G17" s="6">
        <f>ROUND(G12+G16,5)</f>
        <v>32189</v>
      </c>
      <c r="H17" s="7"/>
      <c r="I17" s="6">
        <f t="shared" si="2"/>
        <v>-15724</v>
      </c>
      <c r="J17" s="7"/>
      <c r="K17" s="8">
        <f t="shared" si="3"/>
        <v>-0.48848999999999998</v>
      </c>
    </row>
    <row r="18" spans="1:11" ht="16.5" thickBot="1" x14ac:dyDescent="0.3">
      <c r="A18" s="2"/>
      <c r="B18" s="2" t="s">
        <v>54</v>
      </c>
      <c r="C18" s="2"/>
      <c r="D18" s="2"/>
      <c r="E18" s="6">
        <v>1413422</v>
      </c>
      <c r="F18" s="7"/>
      <c r="G18" s="6">
        <v>1236603</v>
      </c>
      <c r="H18" s="7"/>
      <c r="I18" s="6">
        <f t="shared" si="2"/>
        <v>176819</v>
      </c>
      <c r="J18" s="7"/>
      <c r="K18" s="8">
        <f t="shared" si="3"/>
        <v>0.14299000000000001</v>
      </c>
    </row>
    <row r="19" spans="1:11" s="19" customFormat="1" ht="16.5" thickBot="1" x14ac:dyDescent="0.3">
      <c r="A19" s="2" t="s">
        <v>53</v>
      </c>
      <c r="B19" s="2"/>
      <c r="C19" s="2"/>
      <c r="D19" s="2"/>
      <c r="E19" s="17">
        <f>ROUND(E11+SUM(E17:E18),5)</f>
        <v>1429887</v>
      </c>
      <c r="F19" s="2"/>
      <c r="G19" s="17">
        <f>ROUND(G11+SUM(G17:G18),5)</f>
        <v>1268792</v>
      </c>
      <c r="H19" s="2"/>
      <c r="I19" s="17">
        <f t="shared" si="2"/>
        <v>161095</v>
      </c>
      <c r="J19" s="2"/>
      <c r="K19" s="18">
        <f t="shared" si="3"/>
        <v>0.12697</v>
      </c>
    </row>
    <row r="20" spans="1:11" ht="16.5" thickTop="1" x14ac:dyDescent="0.25"/>
  </sheetData>
  <pageMargins left="0.7" right="0.7" top="0.75" bottom="0.75" header="0.1" footer="0.3"/>
  <pageSetup scale="85" orientation="landscape" r:id="rId1"/>
  <headerFooter>
    <oddHeader>&amp;L&amp;"Arial,Bold"&amp;12 2:43 PM
&amp;"Arial,Bold"&amp;12 06/19/22
&amp;"Arial,Bold"&amp;12 Accrual Basis&amp;C&amp;"Arial,Bold"&amp;12 Wild Oak Saddle Club
&amp;"Arial,Bold"&amp;14 Balance Sheet Prev Year Comparison
&amp;"Arial,Bold"&amp;10 As of April 30,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A3C7-1312-4C06-A288-59B8FE77504D}">
  <sheetPr codeName="Sheet3"/>
  <dimension ref="A1:N14"/>
  <sheetViews>
    <sheetView workbookViewId="0">
      <selection activeCell="AV24" sqref="AV24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77</v>
      </c>
      <c r="G1" s="22"/>
      <c r="H1" s="27" t="s">
        <v>76</v>
      </c>
      <c r="I1" s="22"/>
      <c r="J1" s="27" t="s">
        <v>75</v>
      </c>
      <c r="K1" s="22"/>
      <c r="L1" s="27" t="s">
        <v>74</v>
      </c>
      <c r="M1" s="22"/>
      <c r="N1" s="27" t="s">
        <v>0</v>
      </c>
    </row>
    <row r="2" spans="1:14" ht="16.5" thickTop="1" x14ac:dyDescent="0.25">
      <c r="A2" s="2"/>
      <c r="B2" s="2" t="s">
        <v>9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10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11</v>
      </c>
      <c r="F4" s="6">
        <v>0</v>
      </c>
      <c r="G4" s="7"/>
      <c r="H4" s="6">
        <v>0</v>
      </c>
      <c r="I4" s="7"/>
      <c r="J4" s="6">
        <v>0</v>
      </c>
      <c r="K4" s="7"/>
      <c r="L4" s="6">
        <v>271250</v>
      </c>
      <c r="M4" s="7"/>
      <c r="N4" s="6">
        <f>ROUND(SUM(F4:L4),5)</f>
        <v>271250</v>
      </c>
    </row>
    <row r="5" spans="1:14" x14ac:dyDescent="0.25">
      <c r="A5" s="2"/>
      <c r="B5" s="2"/>
      <c r="C5" s="2"/>
      <c r="D5" s="2"/>
      <c r="E5" s="2" t="s">
        <v>12</v>
      </c>
      <c r="F5" s="6">
        <v>37017</v>
      </c>
      <c r="G5" s="7"/>
      <c r="H5" s="6">
        <v>21457</v>
      </c>
      <c r="I5" s="7"/>
      <c r="J5" s="6">
        <v>26922</v>
      </c>
      <c r="K5" s="7"/>
      <c r="L5" s="6">
        <v>111032</v>
      </c>
      <c r="M5" s="7"/>
      <c r="N5" s="6">
        <f>ROUND(SUM(F5:L5),5)</f>
        <v>196428</v>
      </c>
    </row>
    <row r="6" spans="1:14" x14ac:dyDescent="0.25">
      <c r="A6" s="2"/>
      <c r="B6" s="2"/>
      <c r="C6" s="2"/>
      <c r="D6" s="2"/>
      <c r="E6" s="2" t="s">
        <v>13</v>
      </c>
      <c r="F6" s="6">
        <v>9716</v>
      </c>
      <c r="G6" s="7"/>
      <c r="H6" s="6">
        <v>3302</v>
      </c>
      <c r="I6" s="7"/>
      <c r="J6" s="6">
        <v>402</v>
      </c>
      <c r="K6" s="7"/>
      <c r="L6" s="6">
        <v>29386</v>
      </c>
      <c r="M6" s="7"/>
      <c r="N6" s="6">
        <f>ROUND(SUM(F6:L6),5)</f>
        <v>42806</v>
      </c>
    </row>
    <row r="7" spans="1:14" x14ac:dyDescent="0.25">
      <c r="A7" s="2"/>
      <c r="B7" s="2"/>
      <c r="C7" s="2"/>
      <c r="D7" s="2"/>
      <c r="E7" s="2" t="s">
        <v>14</v>
      </c>
      <c r="F7" s="6">
        <v>8674</v>
      </c>
      <c r="G7" s="7"/>
      <c r="H7" s="6">
        <v>3943</v>
      </c>
      <c r="I7" s="7"/>
      <c r="J7" s="6">
        <v>23</v>
      </c>
      <c r="K7" s="7"/>
      <c r="L7" s="6">
        <v>3376</v>
      </c>
      <c r="M7" s="7"/>
      <c r="N7" s="6">
        <f>ROUND(SUM(F7:L7),5)</f>
        <v>16016</v>
      </c>
    </row>
    <row r="8" spans="1:14" x14ac:dyDescent="0.25">
      <c r="A8" s="2"/>
      <c r="B8" s="2"/>
      <c r="C8" s="2"/>
      <c r="D8" s="2"/>
      <c r="E8" s="2" t="s">
        <v>15</v>
      </c>
      <c r="F8" s="6">
        <v>1200</v>
      </c>
      <c r="G8" s="7"/>
      <c r="H8" s="6">
        <v>0</v>
      </c>
      <c r="I8" s="7"/>
      <c r="J8" s="6">
        <v>0</v>
      </c>
      <c r="K8" s="7"/>
      <c r="L8" s="6">
        <v>0</v>
      </c>
      <c r="M8" s="7"/>
      <c r="N8" s="6">
        <f>ROUND(SUM(F8:L8),5)</f>
        <v>1200</v>
      </c>
    </row>
    <row r="9" spans="1:14" ht="16.5" thickBot="1" x14ac:dyDescent="0.3">
      <c r="A9" s="2"/>
      <c r="B9" s="2"/>
      <c r="C9" s="2"/>
      <c r="D9" s="2"/>
      <c r="E9" s="2" t="s">
        <v>16</v>
      </c>
      <c r="F9" s="6">
        <v>1975</v>
      </c>
      <c r="G9" s="7"/>
      <c r="H9" s="6">
        <v>0</v>
      </c>
      <c r="I9" s="7"/>
      <c r="J9" s="6">
        <v>12</v>
      </c>
      <c r="K9" s="7"/>
      <c r="L9" s="6">
        <v>594</v>
      </c>
      <c r="M9" s="7"/>
      <c r="N9" s="6">
        <f>ROUND(SUM(F9:L9),5)</f>
        <v>2581</v>
      </c>
    </row>
    <row r="10" spans="1:14" x14ac:dyDescent="0.25">
      <c r="A10" s="2"/>
      <c r="B10" s="2"/>
      <c r="C10" s="2"/>
      <c r="D10" s="2" t="s">
        <v>17</v>
      </c>
      <c r="E10" s="2"/>
      <c r="F10" s="15">
        <f>ROUND(SUM(F3:F9),5)</f>
        <v>58582</v>
      </c>
      <c r="G10" s="7"/>
      <c r="H10" s="15">
        <f>ROUND(SUM(H3:H9),5)</f>
        <v>28702</v>
      </c>
      <c r="I10" s="7"/>
      <c r="J10" s="15">
        <f>ROUND(SUM(J3:J9),5)</f>
        <v>27359</v>
      </c>
      <c r="K10" s="7"/>
      <c r="L10" s="15">
        <f>ROUND(SUM(L3:L9),5)</f>
        <v>415638</v>
      </c>
      <c r="M10" s="7"/>
      <c r="N10" s="15">
        <f>ROUND(SUM(F10:L10),5)</f>
        <v>530281</v>
      </c>
    </row>
    <row r="11" spans="1:14" x14ac:dyDescent="0.25">
      <c r="A11" s="2"/>
      <c r="B11" s="2"/>
      <c r="C11" s="2" t="s">
        <v>78</v>
      </c>
      <c r="D11" s="2"/>
      <c r="E11" s="2"/>
      <c r="F11" s="6">
        <v>46457</v>
      </c>
      <c r="G11" s="7"/>
      <c r="H11" s="6"/>
      <c r="I11" s="7"/>
      <c r="J11" s="6"/>
      <c r="K11" s="7"/>
      <c r="L11" s="6">
        <v>420689</v>
      </c>
      <c r="M11" s="6"/>
      <c r="N11" s="6">
        <f>SUM(F11:L11)</f>
        <v>467146</v>
      </c>
    </row>
    <row r="12" spans="1:14" ht="16.5" thickBot="1" x14ac:dyDescent="0.3">
      <c r="A12" s="2"/>
      <c r="B12" s="2"/>
      <c r="C12" s="2" t="s">
        <v>79</v>
      </c>
      <c r="D12" s="2"/>
      <c r="E12" s="2"/>
      <c r="F12" s="28">
        <f>F10-F11</f>
        <v>12125</v>
      </c>
      <c r="G12" s="29"/>
      <c r="H12" s="28">
        <f>H10-H11</f>
        <v>28702</v>
      </c>
      <c r="I12" s="29"/>
      <c r="J12" s="28">
        <f>J10-J11</f>
        <v>27359</v>
      </c>
      <c r="K12" s="29"/>
      <c r="L12" s="28">
        <f>L10-L11</f>
        <v>-5051</v>
      </c>
      <c r="M12" s="29"/>
      <c r="N12" s="28">
        <f>N10-N11</f>
        <v>63135</v>
      </c>
    </row>
    <row r="13" spans="1:14" s="19" customFormat="1" x14ac:dyDescent="0.25">
      <c r="A13" s="2"/>
      <c r="B13" s="2"/>
      <c r="C13" s="2"/>
      <c r="D13" s="2"/>
      <c r="E13" s="2"/>
      <c r="F13" s="30"/>
      <c r="G13" s="30"/>
      <c r="H13" s="30"/>
      <c r="I13" s="30"/>
      <c r="J13" s="30"/>
      <c r="K13" s="30"/>
      <c r="L13" s="30"/>
      <c r="M13" s="30"/>
      <c r="N13" s="30"/>
    </row>
    <row r="14" spans="1:14" x14ac:dyDescent="0.25">
      <c r="A14"/>
      <c r="B14"/>
      <c r="C14" s="19" t="s">
        <v>80</v>
      </c>
      <c r="D14"/>
      <c r="E14"/>
      <c r="F14" s="31">
        <f>F10/N10</f>
        <v>0.11047350367069535</v>
      </c>
      <c r="G14" s="31"/>
      <c r="H14" s="31">
        <f>H10/N10</f>
        <v>5.4126019978087088E-2</v>
      </c>
      <c r="I14" s="31"/>
      <c r="J14" s="31">
        <f>J10/N10</f>
        <v>5.15934004801228E-2</v>
      </c>
      <c r="K14" s="31"/>
      <c r="L14" s="31">
        <f>L10/N10</f>
        <v>0.78380707587109477</v>
      </c>
      <c r="M14" s="31"/>
      <c r="N14" s="32">
        <v>1</v>
      </c>
    </row>
  </sheetData>
  <pageMargins left="0.7" right="0.7" top="0.75" bottom="0.75" header="0.1" footer="0.3"/>
  <pageSetup scale="75" orientation="landscape" horizontalDpi="300" verticalDpi="300" r:id="rId1"/>
  <headerFooter>
    <oddHeader>&amp;L&amp;"Arial,Bold"&amp;12 7:09 AM
&amp;"Arial,Bold"&amp;12 06/20/22
&amp;"Arial,Bold"&amp;12 Accrual Basis&amp;C&amp;"Arial,Bold"&amp;12 Wild Oak Saddle Club
&amp;"Arial,Bold"&amp;14 Profit &amp;&amp; Loss by Class
&amp;"Arial,Bold"&amp;10 January through April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422C-C4E5-4A83-9787-C30F493E74A5}">
  <sheetPr codeName="Sheet4"/>
  <dimension ref="A1:N13"/>
  <sheetViews>
    <sheetView workbookViewId="0">
      <selection activeCell="AV24" sqref="AV24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7.5703125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77</v>
      </c>
      <c r="G1" s="22"/>
      <c r="H1" s="27" t="s">
        <v>76</v>
      </c>
      <c r="I1" s="22"/>
      <c r="J1" s="27" t="s">
        <v>75</v>
      </c>
      <c r="K1" s="22"/>
      <c r="L1" s="27" t="s">
        <v>74</v>
      </c>
      <c r="M1" s="22"/>
      <c r="N1" s="27" t="s">
        <v>0</v>
      </c>
    </row>
    <row r="2" spans="1:14" ht="16.5" thickTop="1" x14ac:dyDescent="0.25">
      <c r="A2" s="2"/>
      <c r="B2" s="2" t="s">
        <v>9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10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11</v>
      </c>
      <c r="F4" s="6">
        <v>0</v>
      </c>
      <c r="G4" s="7"/>
      <c r="H4" s="6">
        <v>0</v>
      </c>
      <c r="I4" s="7"/>
      <c r="J4" s="6">
        <v>0</v>
      </c>
      <c r="K4" s="7"/>
      <c r="L4" s="6">
        <v>63750</v>
      </c>
      <c r="M4" s="7"/>
      <c r="N4" s="6">
        <f>ROUND(SUM(F4:L4),5)</f>
        <v>63750</v>
      </c>
    </row>
    <row r="5" spans="1:14" x14ac:dyDescent="0.25">
      <c r="A5" s="2"/>
      <c r="B5" s="2"/>
      <c r="C5" s="2"/>
      <c r="D5" s="2"/>
      <c r="E5" s="2" t="s">
        <v>12</v>
      </c>
      <c r="F5" s="6">
        <v>11751</v>
      </c>
      <c r="G5" s="7"/>
      <c r="H5" s="6">
        <v>18206</v>
      </c>
      <c r="I5" s="7"/>
      <c r="J5" s="6">
        <v>21672</v>
      </c>
      <c r="K5" s="7"/>
      <c r="L5" s="6">
        <v>31691</v>
      </c>
      <c r="M5" s="7"/>
      <c r="N5" s="6">
        <f>ROUND(SUM(F5:L5),5)</f>
        <v>83320</v>
      </c>
    </row>
    <row r="6" spans="1:14" x14ac:dyDescent="0.25">
      <c r="A6" s="2"/>
      <c r="B6" s="2"/>
      <c r="C6" s="2"/>
      <c r="D6" s="2"/>
      <c r="E6" s="2" t="s">
        <v>13</v>
      </c>
      <c r="F6" s="6">
        <v>2325</v>
      </c>
      <c r="G6" s="7"/>
      <c r="H6" s="6">
        <v>3024</v>
      </c>
      <c r="I6" s="7"/>
      <c r="J6" s="6">
        <v>377</v>
      </c>
      <c r="K6" s="7"/>
      <c r="L6" s="6">
        <v>15298</v>
      </c>
      <c r="M6" s="7"/>
      <c r="N6" s="6">
        <f>ROUND(SUM(F6:L6),5)</f>
        <v>21024</v>
      </c>
    </row>
    <row r="7" spans="1:14" x14ac:dyDescent="0.25">
      <c r="A7" s="2"/>
      <c r="B7" s="2"/>
      <c r="C7" s="2"/>
      <c r="D7" s="2"/>
      <c r="E7" s="2" t="s">
        <v>14</v>
      </c>
      <c r="F7" s="6">
        <v>3284</v>
      </c>
      <c r="G7" s="7"/>
      <c r="H7" s="6">
        <v>3943</v>
      </c>
      <c r="I7" s="7"/>
      <c r="J7" s="6">
        <v>23</v>
      </c>
      <c r="K7" s="7"/>
      <c r="L7" s="6">
        <v>755</v>
      </c>
      <c r="M7" s="7"/>
      <c r="N7" s="6">
        <f>ROUND(SUM(F7:L7),5)</f>
        <v>8005</v>
      </c>
    </row>
    <row r="8" spans="1:14" ht="16.5" thickBot="1" x14ac:dyDescent="0.3">
      <c r="A8" s="2"/>
      <c r="B8" s="2"/>
      <c r="C8" s="2"/>
      <c r="D8" s="2"/>
      <c r="E8" s="2" t="s">
        <v>16</v>
      </c>
      <c r="F8" s="6">
        <v>100</v>
      </c>
      <c r="G8" s="7"/>
      <c r="H8" s="6">
        <v>0</v>
      </c>
      <c r="I8" s="7"/>
      <c r="J8" s="6">
        <v>12</v>
      </c>
      <c r="K8" s="7"/>
      <c r="L8" s="6">
        <v>113</v>
      </c>
      <c r="M8" s="7"/>
      <c r="N8" s="6">
        <f>ROUND(SUM(F8:L8),5)</f>
        <v>225</v>
      </c>
    </row>
    <row r="9" spans="1:14" x14ac:dyDescent="0.25">
      <c r="A9" s="2"/>
      <c r="B9" s="2"/>
      <c r="C9" s="2"/>
      <c r="D9" s="2" t="s">
        <v>17</v>
      </c>
      <c r="E9" s="2"/>
      <c r="F9" s="15">
        <f>ROUND(SUM(F3:F8),5)</f>
        <v>17460</v>
      </c>
      <c r="G9" s="7"/>
      <c r="H9" s="15">
        <f>ROUND(SUM(H3:H8),5)</f>
        <v>25173</v>
      </c>
      <c r="I9" s="7"/>
      <c r="J9" s="15">
        <f>ROUND(SUM(J3:J8),5)</f>
        <v>22084</v>
      </c>
      <c r="K9" s="7"/>
      <c r="L9" s="15">
        <f>ROUND(SUM(L3:L8),5)</f>
        <v>111607</v>
      </c>
      <c r="M9" s="7"/>
      <c r="N9" s="15">
        <f>ROUND(SUM(F9:L9),5)</f>
        <v>176324</v>
      </c>
    </row>
    <row r="10" spans="1:14" x14ac:dyDescent="0.25">
      <c r="A10" s="2"/>
      <c r="B10" s="2"/>
      <c r="C10" s="2" t="s">
        <v>78</v>
      </c>
      <c r="D10" s="2"/>
      <c r="E10" s="2"/>
      <c r="F10" s="6">
        <v>14788</v>
      </c>
      <c r="G10" s="7"/>
      <c r="H10" s="6"/>
      <c r="I10" s="7"/>
      <c r="J10" s="6"/>
      <c r="K10" s="7"/>
      <c r="L10" s="6">
        <v>124507</v>
      </c>
      <c r="M10" s="6"/>
      <c r="N10" s="6">
        <f>SUM(F10:L10)</f>
        <v>139295</v>
      </c>
    </row>
    <row r="11" spans="1:14" ht="16.5" thickBot="1" x14ac:dyDescent="0.3">
      <c r="A11" s="2"/>
      <c r="B11" s="2"/>
      <c r="C11" s="2" t="s">
        <v>79</v>
      </c>
      <c r="D11" s="2"/>
      <c r="E11" s="2"/>
      <c r="F11" s="28">
        <f>F9-F10</f>
        <v>2672</v>
      </c>
      <c r="G11" s="29"/>
      <c r="H11" s="28">
        <f>H9-H10</f>
        <v>25173</v>
      </c>
      <c r="I11" s="29"/>
      <c r="J11" s="28">
        <f>J9-J10</f>
        <v>22084</v>
      </c>
      <c r="K11" s="29"/>
      <c r="L11" s="28">
        <f>L9-L10</f>
        <v>-12900</v>
      </c>
      <c r="M11" s="29"/>
      <c r="N11" s="28">
        <f>N9-N10</f>
        <v>37029</v>
      </c>
    </row>
    <row r="12" spans="1:14" s="19" customFormat="1" x14ac:dyDescent="0.25">
      <c r="A12" s="2"/>
      <c r="B12" s="2"/>
      <c r="C12" s="2"/>
      <c r="D12" s="2"/>
      <c r="E12" s="2"/>
      <c r="F12" s="30"/>
      <c r="G12" s="30"/>
      <c r="H12" s="30"/>
      <c r="I12" s="30"/>
      <c r="J12" s="30"/>
      <c r="K12" s="30"/>
      <c r="L12" s="30"/>
      <c r="M12" s="30"/>
      <c r="N12" s="30"/>
    </row>
    <row r="13" spans="1:14" x14ac:dyDescent="0.25">
      <c r="A13"/>
      <c r="B13"/>
      <c r="C13" s="19" t="s">
        <v>80</v>
      </c>
      <c r="D13"/>
      <c r="E13"/>
      <c r="F13" s="31">
        <f>F9/N9</f>
        <v>9.9022254486059752E-2</v>
      </c>
      <c r="G13" s="31"/>
      <c r="H13" s="31">
        <f>H9/N9</f>
        <v>0.14276559061727276</v>
      </c>
      <c r="I13" s="31"/>
      <c r="J13" s="31">
        <f>J9/N9</f>
        <v>0.1252467049295615</v>
      </c>
      <c r="K13" s="31"/>
      <c r="L13" s="31">
        <f>L9/N9</f>
        <v>0.63296544996710602</v>
      </c>
      <c r="M13" s="31"/>
      <c r="N13" s="32">
        <v>1</v>
      </c>
    </row>
  </sheetData>
  <pageMargins left="0.7" right="0.7" top="0.75" bottom="0.75" header="0.1" footer="0.3"/>
  <pageSetup scale="75" orientation="landscape" horizontalDpi="300" verticalDpi="300" r:id="rId1"/>
  <headerFooter>
    <oddHeader>&amp;L&amp;"Arial,Bold"&amp;12 7:11 AM
&amp;"Arial,Bold"&amp;12 06/20/22
&amp;"Arial,Bold"&amp;12 Accrual Basis&amp;C&amp;"Arial,Bold"&amp;12 Wild Oak Saddle Club
&amp;"Arial,Bold"&amp;14 Profit &amp;&amp; Loss by Class
&amp;"Arial,Bold"&amp;10 April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Actual to Budget PL</vt:lpstr>
      <vt:lpstr>Balance Sheet</vt:lpstr>
      <vt:lpstr>Rev by Type YTD</vt:lpstr>
      <vt:lpstr>Rev by Type April</vt:lpstr>
      <vt:lpstr>'Actual to Budget PL'!Print_Area</vt:lpstr>
      <vt:lpstr>'Balance Sheet'!Print_Area</vt:lpstr>
      <vt:lpstr>'Rev by Type April'!Print_Area</vt:lpstr>
      <vt:lpstr>'Rev by Type YTD'!Print_Area</vt:lpstr>
      <vt:lpstr>'Actual to Budget PL'!Print_Titles</vt:lpstr>
      <vt:lpstr>'Balance Sheet'!Print_Titles</vt:lpstr>
      <vt:lpstr>'Rev by Type April'!Print_Titles</vt:lpstr>
      <vt:lpstr>'Rev by Type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2022-06-20T15:00:54Z</cp:lastPrinted>
  <dcterms:created xsi:type="dcterms:W3CDTF">2022-06-19T21:38:41Z</dcterms:created>
  <dcterms:modified xsi:type="dcterms:W3CDTF">2022-06-20T15:11:31Z</dcterms:modified>
</cp:coreProperties>
</file>