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LDOAK\share\Manager Items\Kathie\Accounting\2022\"/>
    </mc:Choice>
  </mc:AlternateContent>
  <xr:revisionPtr revIDLastSave="0" documentId="13_ncr:1_{DAA59CCA-E50D-43CA-9B6A-28DBF318291F}" xr6:coauthVersionLast="47" xr6:coauthVersionMax="47" xr10:uidLastSave="{00000000-0000-0000-0000-000000000000}"/>
  <bookViews>
    <workbookView xWindow="-120" yWindow="-120" windowWidth="29040" windowHeight="15840" activeTab="3" xr2:uid="{2D708D15-511B-4E52-876B-03908253FF86}"/>
  </bookViews>
  <sheets>
    <sheet name="PL Bud to Act" sheetId="1" r:id="rId1"/>
    <sheet name="Rev by Type- YTD" sheetId="3" r:id="rId2"/>
    <sheet name="Rev by Type- Mar" sheetId="4" r:id="rId3"/>
    <sheet name="Balance sheet" sheetId="2" r:id="rId4"/>
  </sheets>
  <definedNames>
    <definedName name="_xlnm.Print_Area" localSheetId="0">'PL Bud to Act'!$A$1:$AJ$46</definedName>
    <definedName name="_xlnm.Print_Titles" localSheetId="3">'Balance sheet'!$A:$D,'Balance sheet'!$1:$2</definedName>
    <definedName name="_xlnm.Print_Titles" localSheetId="0">'PL Bud to Act'!$A:$E,'PL Bud to Act'!$1:$2</definedName>
    <definedName name="_xlnm.Print_Titles" localSheetId="2">'Rev by Type- Mar'!$A:$E,'Rev by Type- Mar'!$1:$1</definedName>
    <definedName name="_xlnm.Print_Titles" localSheetId="1">'Rev by Type- YTD'!$A:$E,'Rev by Type- YTD'!$1:$1</definedName>
    <definedName name="QB_COLUMN_10210" localSheetId="2" hidden="1">'Rev by Type- Mar'!$F$1</definedName>
    <definedName name="QB_COLUMN_10210" localSheetId="1" hidden="1">'Rev by Type- YTD'!$F$1</definedName>
    <definedName name="QB_COLUMN_11210" localSheetId="2" hidden="1">'Rev by Type- Mar'!$H$1</definedName>
    <definedName name="QB_COLUMN_11210" localSheetId="1" hidden="1">'Rev by Type- YTD'!$H$1</definedName>
    <definedName name="QB_COLUMN_290" localSheetId="0" hidden="1">'PL Bud to Act'!$R$1</definedName>
    <definedName name="QB_COLUMN_42301" localSheetId="2" hidden="1">'Rev by Type- Mar'!$N$1</definedName>
    <definedName name="QB_COLUMN_42301" localSheetId="1" hidden="1">'Rev by Type- YTD'!$N$1</definedName>
    <definedName name="QB_COLUMN_59200" localSheetId="3" hidden="1">'Balance sheet'!$E$2</definedName>
    <definedName name="QB_COLUMN_59201" localSheetId="0" hidden="1">'PL Bud to Act'!$F$2</definedName>
    <definedName name="QB_COLUMN_59202" localSheetId="0" hidden="1">'PL Bud to Act'!$N$2</definedName>
    <definedName name="QB_COLUMN_59203" localSheetId="0" hidden="1">'PL Bud to Act'!$V$2</definedName>
    <definedName name="QB_COLUMN_59300" localSheetId="0" hidden="1">'PL Bud to Act'!$AD$2</definedName>
    <definedName name="QB_COLUMN_61210" localSheetId="3" hidden="1">'Balance sheet'!$G$2</definedName>
    <definedName name="QB_COLUMN_6210" localSheetId="2" hidden="1">'Rev by Type- Mar'!$L$1</definedName>
    <definedName name="QB_COLUMN_6210" localSheetId="1" hidden="1">'Rev by Type- YTD'!$L$1</definedName>
    <definedName name="QB_COLUMN_63620" localSheetId="3" hidden="1">'Balance sheet'!$I$2</definedName>
    <definedName name="QB_COLUMN_63620" localSheetId="0" hidden="1">'PL Bud to Act'!$AH$2</definedName>
    <definedName name="QB_COLUMN_63621" localSheetId="0" hidden="1">'PL Bud to Act'!$J$2</definedName>
    <definedName name="QB_COLUMN_63622" localSheetId="0" hidden="1">'PL Bud to Act'!$R$2</definedName>
    <definedName name="QB_COLUMN_63623" localSheetId="0" hidden="1">'PL Bud to Act'!$Z$2</definedName>
    <definedName name="QB_COLUMN_64430" localSheetId="0" hidden="1">'PL Bud to Act'!$AJ$2</definedName>
    <definedName name="QB_COLUMN_64431" localSheetId="0" hidden="1">'PL Bud to Act'!$L$2</definedName>
    <definedName name="QB_COLUMN_64432" localSheetId="0" hidden="1">'PL Bud to Act'!$T$2</definedName>
    <definedName name="QB_COLUMN_64433" localSheetId="0" hidden="1">'PL Bud to Act'!$AB$2</definedName>
    <definedName name="QB_COLUMN_64830" localSheetId="3" hidden="1">'Balance sheet'!$K$2</definedName>
    <definedName name="QB_COLUMN_7210" localSheetId="2" hidden="1">'Rev by Type- Mar'!$J$1</definedName>
    <definedName name="QB_COLUMN_7210" localSheetId="1" hidden="1">'Rev by Type- YTD'!$J$1</definedName>
    <definedName name="QB_COLUMN_76211" localSheetId="0" hidden="1">'PL Bud to Act'!$H$2</definedName>
    <definedName name="QB_COLUMN_76212" localSheetId="0" hidden="1">'PL Bud to Act'!$P$2</definedName>
    <definedName name="QB_COLUMN_76213" localSheetId="0" hidden="1">'PL Bud to Act'!$X$2</definedName>
    <definedName name="QB_COLUMN_76310" localSheetId="0" hidden="1">'PL Bud to Act'!$AF$2</definedName>
    <definedName name="QB_DATA_0" localSheetId="3" hidden="1">'Balance sheet'!$5:$5,'Balance sheet'!$6:$6,'Balance sheet'!$7:$7,'Balance sheet'!$10:$10,'Balance sheet'!$16:$16,'Balance sheet'!$17:$17,'Balance sheet'!$20:$20</definedName>
    <definedName name="QB_DATA_0" localSheetId="0" hidden="1">'PL Bud to Act'!$5:$5,'PL Bud to Act'!$6:$6,'PL Bud to Act'!$7:$7,'PL Bud to Act'!$8:$8,'PL Bud to Act'!$9:$9,'PL Bud to Act'!$10:$10,'PL Bud to Act'!$14:$14,'PL Bud to Act'!$15:$15,'PL Bud to Act'!$16:$16,'PL Bud to Act'!$17:$17,'PL Bud to Act'!$18:$18,'PL Bud to Act'!$19:$19,'PL Bud to Act'!$20:$20,'PL Bud to Act'!$21:$21,'PL Bud to Act'!$22:$22,'PL Bud to Act'!$23:$23</definedName>
    <definedName name="QB_DATA_0" localSheetId="2" hidden="1">'Rev by Type- Mar'!$4:$4,'Rev by Type- Mar'!$5:$5,'Rev by Type- Mar'!$6:$6,'Rev by Type- Mar'!$7:$7,'Rev by Type- Mar'!$8:$8,'Rev by Type- Mar'!$9:$9</definedName>
    <definedName name="QB_DATA_0" localSheetId="1" hidden="1">'Rev by Type- YTD'!$4:$4,'Rev by Type- YTD'!$5:$5,'Rev by Type- YTD'!$6:$6,'Rev by Type- YTD'!$7:$7,'Rev by Type- YTD'!$8:$8,'Rev by Type- YTD'!$9:$9</definedName>
    <definedName name="QB_DATA_1" localSheetId="0" hidden="1">'PL Bud to Act'!$24:$24,'PL Bud to Act'!$25:$25,'PL Bud to Act'!$26:$26,'PL Bud to Act'!$27:$27,'PL Bud to Act'!$28:$28,'PL Bud to Act'!$29:$29,'PL Bud to Act'!$30:$30,'PL Bud to Act'!$31:$31,'PL Bud to Act'!$32:$32,'PL Bud to Act'!$33:$33,'PL Bud to Act'!$34:$34,'PL Bud to Act'!$35:$35,'PL Bud to Act'!$36:$36,'PL Bud to Act'!$41:$41,'PL Bud to Act'!$42:$42,'PL Bud to Act'!$43:$43</definedName>
    <definedName name="QB_DATA_2" localSheetId="0" hidden="1">'PL Bud to Act'!#REF!</definedName>
    <definedName name="QB_FORMULA_0" localSheetId="3" hidden="1">'Balance sheet'!$I$5,'Balance sheet'!$K$5,'Balance sheet'!$I$6,'Balance sheet'!$K$6,'Balance sheet'!$I$7,'Balance sheet'!$K$7,'Balance sheet'!$E$8,'Balance sheet'!$G$8,'Balance sheet'!$I$8,'Balance sheet'!$K$8,'Balance sheet'!$I$10,'Balance sheet'!$K$10,'Balance sheet'!$E$11,'Balance sheet'!$G$11,'Balance sheet'!$I$11,'Balance sheet'!$K$11</definedName>
    <definedName name="QB_FORMULA_0" localSheetId="0" hidden="1">'PL Bud to Act'!$J$5,'PL Bud to Act'!$L$5,'PL Bud to Act'!$R$5,'PL Bud to Act'!$T$5,'PL Bud to Act'!$Z$5,'PL Bud to Act'!$AB$5,'PL Bud to Act'!$AD$5,'PL Bud to Act'!$AF$5,'PL Bud to Act'!$AH$5,'PL Bud to Act'!$AJ$5,'PL Bud to Act'!$J$6,'PL Bud to Act'!$L$6,'PL Bud to Act'!$R$6,'PL Bud to Act'!$T$6,'PL Bud to Act'!$Z$6,'PL Bud to Act'!$AB$6</definedName>
    <definedName name="QB_FORMULA_0" localSheetId="2" hidden="1">'Rev by Type- Mar'!$N$4,'Rev by Type- Mar'!$N$5,'Rev by Type- Mar'!$N$6,'Rev by Type- Mar'!$N$7,'Rev by Type- Mar'!$N$8,'Rev by Type- Mar'!$N$9,'Rev by Type- Mar'!$F$10,'Rev by Type- Mar'!$H$10,'Rev by Type- Mar'!$J$10,'Rev by Type- Mar'!$L$10,'Rev by Type- Mar'!$N$10,'Rev by Type- Mar'!$F$11,'Rev by Type- Mar'!$H$11,'Rev by Type- Mar'!$J$11,'Rev by Type- Mar'!$L$11,'Rev by Type- Mar'!$N$11</definedName>
    <definedName name="QB_FORMULA_0" localSheetId="1" hidden="1">'Rev by Type- YTD'!$N$4,'Rev by Type- YTD'!$N$5,'Rev by Type- YTD'!$N$6,'Rev by Type- YTD'!$N$7,'Rev by Type- YTD'!$N$8,'Rev by Type- YTD'!$N$9,'Rev by Type- YTD'!$F$10,'Rev by Type- YTD'!$H$10,'Rev by Type- YTD'!$J$10,'Rev by Type- YTD'!$L$10,'Rev by Type- YTD'!$N$10,'Rev by Type- YTD'!$F$11,'Rev by Type- YTD'!$H$11,'Rev by Type- YTD'!$J$11,'Rev by Type- YTD'!$L$11,'Rev by Type- YTD'!$N$11</definedName>
    <definedName name="QB_FORMULA_1" localSheetId="3" hidden="1">'Balance sheet'!$E$12,'Balance sheet'!$G$12,'Balance sheet'!$I$12,'Balance sheet'!$K$12,'Balance sheet'!$I$16,'Balance sheet'!$K$16,'Balance sheet'!$I$17,'Balance sheet'!$K$17,'Balance sheet'!$E$18,'Balance sheet'!$G$18,'Balance sheet'!$I$18,'Balance sheet'!$K$18,'Balance sheet'!$E$19,'Balance sheet'!$G$19,'Balance sheet'!$I$19,'Balance sheet'!$K$19</definedName>
    <definedName name="QB_FORMULA_1" localSheetId="0" hidden="1">'PL Bud to Act'!$AD$6,'PL Bud to Act'!$AF$6,'PL Bud to Act'!$AH$6,'PL Bud to Act'!$AJ$6,'PL Bud to Act'!$J$7,'PL Bud to Act'!$L$7,'PL Bud to Act'!$R$7,'PL Bud to Act'!$T$7,'PL Bud to Act'!$Z$7,'PL Bud to Act'!$AB$7,'PL Bud to Act'!$AD$7,'PL Bud to Act'!$AF$7,'PL Bud to Act'!$AH$7,'PL Bud to Act'!$AJ$7,'PL Bud to Act'!$J$8,'PL Bud to Act'!$L$8</definedName>
    <definedName name="QB_FORMULA_1" localSheetId="2" hidden="1">'Rev by Type- Mar'!$F$12,'Rev by Type- Mar'!$H$12,'Rev by Type- Mar'!$J$12,'Rev by Type- Mar'!$L$12,'Rev by Type- Mar'!$N$12,'Rev by Type- Mar'!$F$13,'Rev by Type- Mar'!$H$13,'Rev by Type- Mar'!$J$13,'Rev by Type- Mar'!$L$13,'Rev by Type- Mar'!$N$13</definedName>
    <definedName name="QB_FORMULA_1" localSheetId="1" hidden="1">'Rev by Type- YTD'!$F$12,'Rev by Type- YTD'!$H$12,'Rev by Type- YTD'!$J$12,'Rev by Type- YTD'!$L$12,'Rev by Type- YTD'!$N$12,'Rev by Type- YTD'!$F$13,'Rev by Type- YTD'!$H$13,'Rev by Type- YTD'!$J$13,'Rev by Type- YTD'!$L$13,'Rev by Type- YTD'!$N$13</definedName>
    <definedName name="QB_FORMULA_10" localSheetId="0" hidden="1">'PL Bud to Act'!$AH$20,'PL Bud to Act'!$AJ$20,'PL Bud to Act'!$J$21,'PL Bud to Act'!$L$21,'PL Bud to Act'!$R$21,'PL Bud to Act'!$T$21,'PL Bud to Act'!$Z$21,'PL Bud to Act'!$AB$21,'PL Bud to Act'!$AD$21,'PL Bud to Act'!$AF$21,'PL Bud to Act'!$AH$21,'PL Bud to Act'!$AJ$21,'PL Bud to Act'!$J$22,'PL Bud to Act'!$L$22,'PL Bud to Act'!$R$22,'PL Bud to Act'!$T$22</definedName>
    <definedName name="QB_FORMULA_11" localSheetId="0" hidden="1">'PL Bud to Act'!$Z$22,'PL Bud to Act'!$AB$22,'PL Bud to Act'!$AD$22,'PL Bud to Act'!$AF$22,'PL Bud to Act'!$AH$22,'PL Bud to Act'!$AJ$22,'PL Bud to Act'!$J$23,'PL Bud to Act'!$L$23,'PL Bud to Act'!$R$23,'PL Bud to Act'!$T$23,'PL Bud to Act'!$Z$23,'PL Bud to Act'!$AB$23,'PL Bud to Act'!$AD$23,'PL Bud to Act'!$AF$23,'PL Bud to Act'!$AH$23,'PL Bud to Act'!$AJ$23</definedName>
    <definedName name="QB_FORMULA_12" localSheetId="0" hidden="1">'PL Bud to Act'!$J$24,'PL Bud to Act'!$L$24,'PL Bud to Act'!$R$24,'PL Bud to Act'!$T$24,'PL Bud to Act'!$Z$24,'PL Bud to Act'!$AB$24,'PL Bud to Act'!$AD$24,'PL Bud to Act'!$AF$24,'PL Bud to Act'!$AH$24,'PL Bud to Act'!$AJ$24,'PL Bud to Act'!$J$25,'PL Bud to Act'!$L$25,'PL Bud to Act'!$R$25,'PL Bud to Act'!$T$25,'PL Bud to Act'!$Z$25,'PL Bud to Act'!$AB$25</definedName>
    <definedName name="QB_FORMULA_13" localSheetId="0" hidden="1">'PL Bud to Act'!$AD$25,'PL Bud to Act'!$AF$25,'PL Bud to Act'!$AH$25,'PL Bud to Act'!$AJ$25,'PL Bud to Act'!$J$26,'PL Bud to Act'!$L$26,'PL Bud to Act'!$R$26,'PL Bud to Act'!$T$26,'PL Bud to Act'!$Z$26,'PL Bud to Act'!$AB$26,'PL Bud to Act'!$AD$26,'PL Bud to Act'!$AF$26,'PL Bud to Act'!$AH$26,'PL Bud to Act'!$AJ$26,'PL Bud to Act'!$J$27,'PL Bud to Act'!$L$27</definedName>
    <definedName name="QB_FORMULA_14" localSheetId="0" hidden="1">'PL Bud to Act'!$R$27,'PL Bud to Act'!$T$27,'PL Bud to Act'!$Z$27,'PL Bud to Act'!$AB$27,'PL Bud to Act'!$AD$27,'PL Bud to Act'!$AF$27,'PL Bud to Act'!$AH$27,'PL Bud to Act'!$AJ$27,'PL Bud to Act'!$J$28,'PL Bud to Act'!$L$28,'PL Bud to Act'!$R$28,'PL Bud to Act'!$T$28,'PL Bud to Act'!$Z$28,'PL Bud to Act'!$AB$28,'PL Bud to Act'!$AD$28,'PL Bud to Act'!$AF$28</definedName>
    <definedName name="QB_FORMULA_15" localSheetId="0" hidden="1">'PL Bud to Act'!$AH$28,'PL Bud to Act'!$AJ$28,'PL Bud to Act'!$J$29,'PL Bud to Act'!$L$29,'PL Bud to Act'!$R$29,'PL Bud to Act'!$T$29,'PL Bud to Act'!$Z$29,'PL Bud to Act'!$AB$29,'PL Bud to Act'!$AD$29,'PL Bud to Act'!$AF$29,'PL Bud to Act'!$AH$29,'PL Bud to Act'!$AJ$29,'PL Bud to Act'!$J$30,'PL Bud to Act'!$L$30,'PL Bud to Act'!$R$30,'PL Bud to Act'!$T$30</definedName>
    <definedName name="QB_FORMULA_16" localSheetId="0" hidden="1">'PL Bud to Act'!$Z$30,'PL Bud to Act'!$AB$30,'PL Bud to Act'!$AD$30,'PL Bud to Act'!$AF$30,'PL Bud to Act'!$AH$30,'PL Bud to Act'!$AJ$30,'PL Bud to Act'!$J$31,'PL Bud to Act'!$L$31,'PL Bud to Act'!$R$31,'PL Bud to Act'!$T$31,'PL Bud to Act'!$Z$31,'PL Bud to Act'!$AB$31,'PL Bud to Act'!$AD$31,'PL Bud to Act'!$AF$31,'PL Bud to Act'!$AH$31,'PL Bud to Act'!$AJ$31</definedName>
    <definedName name="QB_FORMULA_17" localSheetId="0" hidden="1">'PL Bud to Act'!$J$32,'PL Bud to Act'!$L$32,'PL Bud to Act'!$R$32,'PL Bud to Act'!$T$32,'PL Bud to Act'!$Z$32,'PL Bud to Act'!$AB$32,'PL Bud to Act'!$AD$32,'PL Bud to Act'!$AF$32,'PL Bud to Act'!$AH$32,'PL Bud to Act'!$AJ$32,'PL Bud to Act'!$J$33,'PL Bud to Act'!$L$33,'PL Bud to Act'!$R$33,'PL Bud to Act'!$T$33,'PL Bud to Act'!$Z$33,'PL Bud to Act'!$AB$33</definedName>
    <definedName name="QB_FORMULA_18" localSheetId="0" hidden="1">'PL Bud to Act'!$AD$33,'PL Bud to Act'!$AF$33,'PL Bud to Act'!$AH$33,'PL Bud to Act'!$AJ$33,'PL Bud to Act'!$J$34,'PL Bud to Act'!$L$34,'PL Bud to Act'!$R$34,'PL Bud to Act'!$T$34,'PL Bud to Act'!$Z$34,'PL Bud to Act'!$AB$34,'PL Bud to Act'!$AD$34,'PL Bud to Act'!$AF$34,'PL Bud to Act'!$AH$34,'PL Bud to Act'!$AJ$34,'PL Bud to Act'!$J$35,'PL Bud to Act'!$L$35</definedName>
    <definedName name="QB_FORMULA_19" localSheetId="0" hidden="1">'PL Bud to Act'!$R$35,'PL Bud to Act'!$T$35,'PL Bud to Act'!$Z$35,'PL Bud to Act'!$AB$35,'PL Bud to Act'!$AD$35,'PL Bud to Act'!$AF$35,'PL Bud to Act'!$AH$35,'PL Bud to Act'!$AJ$35,'PL Bud to Act'!$J$36,'PL Bud to Act'!$L$36,'PL Bud to Act'!$R$36,'PL Bud to Act'!$T$36,'PL Bud to Act'!$Z$36,'PL Bud to Act'!$AB$36,'PL Bud to Act'!$AD$36,'PL Bud to Act'!$AF$36</definedName>
    <definedName name="QB_FORMULA_2" localSheetId="3" hidden="1">'Balance sheet'!$I$20,'Balance sheet'!$K$20,'Balance sheet'!$E$21,'Balance sheet'!$G$21,'Balance sheet'!$I$21,'Balance sheet'!$K$21</definedName>
    <definedName name="QB_FORMULA_2" localSheetId="0" hidden="1">'PL Bud to Act'!$R$8,'PL Bud to Act'!$T$8,'PL Bud to Act'!$Z$8,'PL Bud to Act'!$AB$8,'PL Bud to Act'!$AD$8,'PL Bud to Act'!$AF$8,'PL Bud to Act'!$AH$8,'PL Bud to Act'!$AJ$8,'PL Bud to Act'!$J$9,'PL Bud to Act'!$L$9,'PL Bud to Act'!$R$9,'PL Bud to Act'!$T$9,'PL Bud to Act'!$Z$9,'PL Bud to Act'!$AB$9,'PL Bud to Act'!$AD$9,'PL Bud to Act'!$AF$9</definedName>
    <definedName name="QB_FORMULA_20" localSheetId="0" hidden="1">'PL Bud to Act'!$AH$36,'PL Bud to Act'!$AJ$36,'PL Bud to Act'!$F$37,'PL Bud to Act'!$H$37,'PL Bud to Act'!$J$37,'PL Bud to Act'!$L$37,'PL Bud to Act'!$N$37,'PL Bud to Act'!$P$37,'PL Bud to Act'!$R$37,'PL Bud to Act'!$T$37,'PL Bud to Act'!$V$37,'PL Bud to Act'!$X$37,'PL Bud to Act'!$Z$37,'PL Bud to Act'!$AB$37,'PL Bud to Act'!$AD$37,'PL Bud to Act'!$AF$37</definedName>
    <definedName name="QB_FORMULA_21" localSheetId="0" hidden="1">'PL Bud to Act'!$AH$37,'PL Bud to Act'!$AJ$37,'PL Bud to Act'!$F$38,'PL Bud to Act'!$H$38,'PL Bud to Act'!$J$38,'PL Bud to Act'!$L$38,'PL Bud to Act'!$N$38,'PL Bud to Act'!$P$38,'PL Bud to Act'!$R$38,'PL Bud to Act'!$T$38,'PL Bud to Act'!$V$38,'PL Bud to Act'!$X$38,'PL Bud to Act'!$Z$38,'PL Bud to Act'!$AB$38,'PL Bud to Act'!$AD$38,'PL Bud to Act'!$AF$38</definedName>
    <definedName name="QB_FORMULA_22" localSheetId="0" hidden="1">'PL Bud to Act'!$AH$38,'PL Bud to Act'!$AJ$38,'PL Bud to Act'!$J$41,'PL Bud to Act'!$L$41,'PL Bud to Act'!$R$41,'PL Bud to Act'!$T$41,'PL Bud to Act'!$Z$41,'PL Bud to Act'!$AB$41,'PL Bud to Act'!$AD$41,'PL Bud to Act'!$AF$41,'PL Bud to Act'!$AH$41,'PL Bud to Act'!$AJ$41,'PL Bud to Act'!$J$42,'PL Bud to Act'!$L$42,'PL Bud to Act'!$R$42,'PL Bud to Act'!$T$42</definedName>
    <definedName name="QB_FORMULA_23" localSheetId="0" hidden="1">'PL Bud to Act'!$Z$42,'PL Bud to Act'!$AB$42,'PL Bud to Act'!$AD$42,'PL Bud to Act'!$AF$42,'PL Bud to Act'!$AH$42,'PL Bud to Act'!$AJ$42,'PL Bud to Act'!$J$43,'PL Bud to Act'!$L$43,'PL Bud to Act'!$R$43,'PL Bud to Act'!$T$43,'PL Bud to Act'!$Z$43,'PL Bud to Act'!$AB$43,'PL Bud to Act'!$AD$43,'PL Bud to Act'!$AF$43,'PL Bud to Act'!$AH$43,'PL Bud to Act'!$AJ$43</definedName>
    <definedName name="QB_FORMULA_24" localSheetId="0" hidden="1">'PL Bud to Act'!$F$44,'PL Bud to Act'!$H$44,'PL Bud to Act'!$J$44,'PL Bud to Act'!$L$44,'PL Bud to Act'!$N$44,'PL Bud to Act'!$P$44,'PL Bud to Act'!$R$44,'PL Bud to Act'!$T$44,'PL Bud to Act'!$V$44,'PL Bud to Act'!$X$44,'PL Bud to Act'!$Z$44,'PL Bud to Act'!$AB$44,'PL Bud to Act'!$AD$44,'PL Bud to Act'!$AF$44,'PL Bud to Act'!$AH$44,'PL Bud to Act'!$AJ$44</definedName>
    <definedName name="QB_FORMULA_25" localSheetId="0" hidden="1">'PL Bud to Act'!#REF!,'PL Bud to Act'!#REF!,'PL Bud to Act'!#REF!,'PL Bud to Act'!#REF!,'PL Bud to Act'!#REF!,'PL Bud to Act'!$F$45,'PL Bud to Act'!$H$45,'PL Bud to Act'!$J$45,'PL Bud to Act'!$L$45,'PL Bud to Act'!$N$45,'PL Bud to Act'!$P$45,'PL Bud to Act'!$R$45,'PL Bud to Act'!$T$45,'PL Bud to Act'!$V$45,'PL Bud to Act'!$X$45,'PL Bud to Act'!$Z$45</definedName>
    <definedName name="QB_FORMULA_26" localSheetId="0" hidden="1">'PL Bud to Act'!$AB$45,'PL Bud to Act'!$AD$45,'PL Bud to Act'!$AF$45,'PL Bud to Act'!$AH$45,'PL Bud to Act'!$AJ$45,'PL Bud to Act'!$F$46,'PL Bud to Act'!$H$46,'PL Bud to Act'!$J$46,'PL Bud to Act'!$L$46,'PL Bud to Act'!$N$46,'PL Bud to Act'!$P$46,'PL Bud to Act'!$R$46,'PL Bud to Act'!$T$46,'PL Bud to Act'!$V$46,'PL Bud to Act'!$X$46,'PL Bud to Act'!$Z$46</definedName>
    <definedName name="QB_FORMULA_27" localSheetId="0" hidden="1">'PL Bud to Act'!$AB$46,'PL Bud to Act'!$AD$46,'PL Bud to Act'!$AF$46,'PL Bud to Act'!$AH$46,'PL Bud to Act'!$AJ$46</definedName>
    <definedName name="QB_FORMULA_3" localSheetId="0" hidden="1">'PL Bud to Act'!$AH$9,'PL Bud to Act'!$AJ$9,'PL Bud to Act'!$J$10,'PL Bud to Act'!$L$10,'PL Bud to Act'!$R$10,'PL Bud to Act'!$T$10,'PL Bud to Act'!$Z$10,'PL Bud to Act'!$AB$10,'PL Bud to Act'!$AD$10,'PL Bud to Act'!$AF$10,'PL Bud to Act'!$AH$10,'PL Bud to Act'!$AJ$10,'PL Bud to Act'!$F$11,'PL Bud to Act'!$H$11,'PL Bud to Act'!$J$11,'PL Bud to Act'!$L$11</definedName>
    <definedName name="QB_FORMULA_4" localSheetId="0" hidden="1">'PL Bud to Act'!$N$11,'PL Bud to Act'!$P$11,'PL Bud to Act'!$R$11,'PL Bud to Act'!$T$11,'PL Bud to Act'!$V$11,'PL Bud to Act'!$X$11,'PL Bud to Act'!$Z$11,'PL Bud to Act'!$AB$11,'PL Bud to Act'!$AD$11,'PL Bud to Act'!$AF$11,'PL Bud to Act'!$AH$11,'PL Bud to Act'!$AJ$11,'PL Bud to Act'!$F$12,'PL Bud to Act'!$H$12,'PL Bud to Act'!$J$12,'PL Bud to Act'!$L$12</definedName>
    <definedName name="QB_FORMULA_5" localSheetId="0" hidden="1">'PL Bud to Act'!$N$12,'PL Bud to Act'!$P$12,'PL Bud to Act'!$R$12,'PL Bud to Act'!$T$12,'PL Bud to Act'!$V$12,'PL Bud to Act'!$X$12,'PL Bud to Act'!$Z$12,'PL Bud to Act'!$AB$12,'PL Bud to Act'!$AD$12,'PL Bud to Act'!$AF$12,'PL Bud to Act'!$AH$12,'PL Bud to Act'!$AJ$12,'PL Bud to Act'!$J$14,'PL Bud to Act'!$L$14,'PL Bud to Act'!$R$14,'PL Bud to Act'!$T$14</definedName>
    <definedName name="QB_FORMULA_6" localSheetId="0" hidden="1">'PL Bud to Act'!$Z$14,'PL Bud to Act'!$AB$14,'PL Bud to Act'!$AD$14,'PL Bud to Act'!$AF$14,'PL Bud to Act'!$AH$14,'PL Bud to Act'!$AJ$14,'PL Bud to Act'!$J$15,'PL Bud to Act'!$L$15,'PL Bud to Act'!$R$15,'PL Bud to Act'!$T$15,'PL Bud to Act'!$Z$15,'PL Bud to Act'!$AB$15,'PL Bud to Act'!$AD$15,'PL Bud to Act'!$AF$15,'PL Bud to Act'!$AH$15,'PL Bud to Act'!$AJ$15</definedName>
    <definedName name="QB_FORMULA_7" localSheetId="0" hidden="1">'PL Bud to Act'!$J$16,'PL Bud to Act'!$L$16,'PL Bud to Act'!$R$16,'PL Bud to Act'!$T$16,'PL Bud to Act'!$Z$16,'PL Bud to Act'!$AB$16,'PL Bud to Act'!$AD$16,'PL Bud to Act'!$AF$16,'PL Bud to Act'!$AH$16,'PL Bud to Act'!$AJ$16,'PL Bud to Act'!$J$17,'PL Bud to Act'!$L$17,'PL Bud to Act'!$R$17,'PL Bud to Act'!$T$17,'PL Bud to Act'!$Z$17,'PL Bud to Act'!$AB$17</definedName>
    <definedName name="QB_FORMULA_8" localSheetId="0" hidden="1">'PL Bud to Act'!$AD$17,'PL Bud to Act'!$AF$17,'PL Bud to Act'!$AH$17,'PL Bud to Act'!$AJ$17,'PL Bud to Act'!$J$18,'PL Bud to Act'!$L$18,'PL Bud to Act'!$R$18,'PL Bud to Act'!$T$18,'PL Bud to Act'!$Z$18,'PL Bud to Act'!$AB$18,'PL Bud to Act'!$AD$18,'PL Bud to Act'!$AF$18,'PL Bud to Act'!$AH$18,'PL Bud to Act'!$AJ$18,'PL Bud to Act'!$J$19,'PL Bud to Act'!$L$19</definedName>
    <definedName name="QB_FORMULA_9" localSheetId="0" hidden="1">'PL Bud to Act'!$R$19,'PL Bud to Act'!$T$19,'PL Bud to Act'!$Z$19,'PL Bud to Act'!$AB$19,'PL Bud to Act'!$AD$19,'PL Bud to Act'!$AF$19,'PL Bud to Act'!$AH$19,'PL Bud to Act'!$AJ$19,'PL Bud to Act'!$J$20,'PL Bud to Act'!$L$20,'PL Bud to Act'!$R$20,'PL Bud to Act'!$T$20,'PL Bud to Act'!$Z$20,'PL Bud to Act'!$AB$20,'PL Bud to Act'!$AD$20,'PL Bud to Act'!$AF$20</definedName>
    <definedName name="QB_ROW_1" localSheetId="3" hidden="1">'Balance sheet'!$A$3</definedName>
    <definedName name="QB_ROW_1011" localSheetId="3" hidden="1">'Balance sheet'!$B$4</definedName>
    <definedName name="QB_ROW_101340" localSheetId="0" hidden="1">'PL Bud to Act'!$E$15</definedName>
    <definedName name="QB_ROW_10331" localSheetId="3" hidden="1">'Balance sheet'!$D$16</definedName>
    <definedName name="QB_ROW_108340" localSheetId="0" hidden="1">'PL Bud to Act'!$E$16</definedName>
    <definedName name="QB_ROW_121240" localSheetId="0" hidden="1">'PL Bud to Act'!$E$19</definedName>
    <definedName name="QB_ROW_12331" localSheetId="3" hidden="1">'Balance sheet'!$D$17</definedName>
    <definedName name="QB_ROW_123340" localSheetId="0" hidden="1">'PL Bud to Act'!$E$20</definedName>
    <definedName name="QB_ROW_1311" localSheetId="3" hidden="1">'Balance sheet'!$B$8</definedName>
    <definedName name="QB_ROW_136340" localSheetId="0" hidden="1">'PL Bud to Act'!$E$17</definedName>
    <definedName name="QB_ROW_14311" localSheetId="3" hidden="1">'Balance sheet'!$B$20</definedName>
    <definedName name="QB_ROW_150240" localSheetId="0" hidden="1">'PL Bud to Act'!$E$22</definedName>
    <definedName name="QB_ROW_157240" localSheetId="0" hidden="1">'PL Bud to Act'!$E$23</definedName>
    <definedName name="QB_ROW_158340" localSheetId="0" hidden="1">'PL Bud to Act'!$E$24</definedName>
    <definedName name="QB_ROW_168340" localSheetId="0" hidden="1">'PL Bud to Act'!$E$30</definedName>
    <definedName name="QB_ROW_172240" localSheetId="0" hidden="1">'PL Bud to Act'!$E$25</definedName>
    <definedName name="QB_ROW_180340" localSheetId="0" hidden="1">'PL Bud to Act'!$E$33</definedName>
    <definedName name="QB_ROW_18301" localSheetId="0" hidden="1">'PL Bud to Act'!$A$46</definedName>
    <definedName name="QB_ROW_18301" localSheetId="2" hidden="1">'Rev by Type- Mar'!$A$13</definedName>
    <definedName name="QB_ROW_18301" localSheetId="1" hidden="1">'Rev by Type- YTD'!$A$13</definedName>
    <definedName name="QB_ROW_186240" localSheetId="0" hidden="1">'PL Bud to Act'!$E$27</definedName>
    <definedName name="QB_ROW_187240" localSheetId="0" hidden="1">'PL Bud to Act'!$E$28</definedName>
    <definedName name="QB_ROW_188240" localSheetId="0" hidden="1">'PL Bud to Act'!$E$29</definedName>
    <definedName name="QB_ROW_189340" localSheetId="0" hidden="1">'PL Bud to Act'!$E$35</definedName>
    <definedName name="QB_ROW_19011" localSheetId="0" hidden="1">'PL Bud to Act'!$B$3</definedName>
    <definedName name="QB_ROW_19011" localSheetId="2" hidden="1">'Rev by Type- Mar'!$B$2</definedName>
    <definedName name="QB_ROW_19011" localSheetId="1" hidden="1">'Rev by Type- YTD'!$B$2</definedName>
    <definedName name="QB_ROW_19311" localSheetId="0" hidden="1">'PL Bud to Act'!$B$38</definedName>
    <definedName name="QB_ROW_19311" localSheetId="2" hidden="1">'Rev by Type- Mar'!$B$12</definedName>
    <definedName name="QB_ROW_19311" localSheetId="1" hidden="1">'Rev by Type- YTD'!$B$12</definedName>
    <definedName name="QB_ROW_193340" localSheetId="0" hidden="1">'PL Bud to Act'!$E$36</definedName>
    <definedName name="QB_ROW_20031" localSheetId="0" hidden="1">'PL Bud to Act'!$D$4</definedName>
    <definedName name="QB_ROW_20031" localSheetId="2" hidden="1">'Rev by Type- Mar'!$D$3</definedName>
    <definedName name="QB_ROW_20031" localSheetId="1" hidden="1">'Rev by Type- YTD'!$D$3</definedName>
    <definedName name="QB_ROW_20331" localSheetId="0" hidden="1">'PL Bud to Act'!$D$11</definedName>
    <definedName name="QB_ROW_20331" localSheetId="2" hidden="1">'Rev by Type- Mar'!$D$10</definedName>
    <definedName name="QB_ROW_20331" localSheetId="1" hidden="1">'Rev by Type- YTD'!$D$10</definedName>
    <definedName name="QB_ROW_205230" localSheetId="0" hidden="1">'PL Bud to Act'!#REF!</definedName>
    <definedName name="QB_ROW_206230" localSheetId="0" hidden="1">'PL Bud to Act'!$D$42</definedName>
    <definedName name="QB_ROW_21031" localSheetId="0" hidden="1">'PL Bud to Act'!$D$13</definedName>
    <definedName name="QB_ROW_21331" localSheetId="0" hidden="1">'PL Bud to Act'!$D$37</definedName>
    <definedName name="QB_ROW_218240" localSheetId="0" hidden="1">'PL Bud to Act'!$E$26</definedName>
    <definedName name="QB_ROW_22011" localSheetId="0" hidden="1">'PL Bud to Act'!$B$39</definedName>
    <definedName name="QB_ROW_22311" localSheetId="0" hidden="1">'PL Bud to Act'!$B$45</definedName>
    <definedName name="QB_ROW_23021" localSheetId="0" hidden="1">'PL Bud to Act'!$C$40</definedName>
    <definedName name="QB_ROW_2321" localSheetId="3" hidden="1">'Balance sheet'!$C$5</definedName>
    <definedName name="QB_ROW_23321" localSheetId="0" hidden="1">'PL Bud to Act'!$C$44</definedName>
    <definedName name="QB_ROW_24021" localSheetId="0" hidden="1">'PL Bud to Act'!#REF!</definedName>
    <definedName name="QB_ROW_24321" localSheetId="0" hidden="1">'PL Bud to Act'!#REF!</definedName>
    <definedName name="QB_ROW_251240" localSheetId="0" hidden="1">'PL Bud to Act'!$E$21</definedName>
    <definedName name="QB_ROW_287340" localSheetId="0" hidden="1">'PL Bud to Act'!$E$34</definedName>
    <definedName name="QB_ROW_292340" localSheetId="0" hidden="1">'PL Bud to Act'!$E$32</definedName>
    <definedName name="QB_ROW_294340" localSheetId="0" hidden="1">'PL Bud to Act'!$E$9</definedName>
    <definedName name="QB_ROW_294340" localSheetId="2" hidden="1">'Rev by Type- Mar'!$E$8</definedName>
    <definedName name="QB_ROW_294340" localSheetId="1" hidden="1">'Rev by Type- YTD'!$E$8</definedName>
    <definedName name="QB_ROW_296340" localSheetId="0" hidden="1">'PL Bud to Act'!$E$31</definedName>
    <definedName name="QB_ROW_298340" localSheetId="0" hidden="1">'PL Bud to Act'!$E$5</definedName>
    <definedName name="QB_ROW_298340" localSheetId="2" hidden="1">'Rev by Type- Mar'!$E$4</definedName>
    <definedName name="QB_ROW_298340" localSheetId="1" hidden="1">'Rev by Type- YTD'!$E$4</definedName>
    <definedName name="QB_ROW_301" localSheetId="3" hidden="1">'Balance sheet'!$A$12</definedName>
    <definedName name="QB_ROW_303230" localSheetId="0" hidden="1">'PL Bud to Act'!$D$43</definedName>
    <definedName name="QB_ROW_304340" localSheetId="0" hidden="1">'PL Bud to Act'!$E$18</definedName>
    <definedName name="QB_ROW_3321" localSheetId="3" hidden="1">'Balance sheet'!$C$6</definedName>
    <definedName name="QB_ROW_35320" localSheetId="3" hidden="1">'Balance sheet'!$C$10</definedName>
    <definedName name="QB_ROW_4321" localSheetId="3" hidden="1">'Balance sheet'!$C$7</definedName>
    <definedName name="QB_ROW_5011" localSheetId="3" hidden="1">'Balance sheet'!$B$9</definedName>
    <definedName name="QB_ROW_5311" localSheetId="3" hidden="1">'Balance sheet'!$B$11</definedName>
    <definedName name="QB_ROW_65240" localSheetId="0" hidden="1">'PL Bud to Act'!$E$6</definedName>
    <definedName name="QB_ROW_65240" localSheetId="2" hidden="1">'Rev by Type- Mar'!$E$5</definedName>
    <definedName name="QB_ROW_65240" localSheetId="1" hidden="1">'Rev by Type- YTD'!$E$5</definedName>
    <definedName name="QB_ROW_69340" localSheetId="0" hidden="1">'PL Bud to Act'!$E$7</definedName>
    <definedName name="QB_ROW_69340" localSheetId="2" hidden="1">'Rev by Type- Mar'!$E$6</definedName>
    <definedName name="QB_ROW_69340" localSheetId="1" hidden="1">'Rev by Type- YTD'!$E$6</definedName>
    <definedName name="QB_ROW_7001" localSheetId="3" hidden="1">'Balance sheet'!$A$13</definedName>
    <definedName name="QB_ROW_7301" localSheetId="3" hidden="1">'Balance sheet'!$A$21</definedName>
    <definedName name="QB_ROW_8011" localSheetId="3" hidden="1">'Balance sheet'!$B$14</definedName>
    <definedName name="QB_ROW_8311" localSheetId="3" hidden="1">'Balance sheet'!$B$19</definedName>
    <definedName name="QB_ROW_84340" localSheetId="0" hidden="1">'PL Bud to Act'!$E$10</definedName>
    <definedName name="QB_ROW_84340" localSheetId="2" hidden="1">'Rev by Type- Mar'!$E$9</definedName>
    <definedName name="QB_ROW_84340" localSheetId="1" hidden="1">'Rev by Type- YTD'!$E$9</definedName>
    <definedName name="QB_ROW_86321" localSheetId="0" hidden="1">'PL Bud to Act'!$C$12</definedName>
    <definedName name="QB_ROW_86321" localSheetId="2" hidden="1">'Rev by Type- Mar'!$C$11</definedName>
    <definedName name="QB_ROW_86321" localSheetId="1" hidden="1">'Rev by Type- YTD'!$C$11</definedName>
    <definedName name="QB_ROW_89340" localSheetId="0" hidden="1">'PL Bud to Act'!$E$8</definedName>
    <definedName name="QB_ROW_89340" localSheetId="2" hidden="1">'Rev by Type- Mar'!$E$7</definedName>
    <definedName name="QB_ROW_89340" localSheetId="1" hidden="1">'Rev by Type- YTD'!$E$7</definedName>
    <definedName name="QB_ROW_9021" localSheetId="3" hidden="1">'Balance sheet'!$C$15</definedName>
    <definedName name="QB_ROW_91230" localSheetId="0" hidden="1">'PL Bud to Act'!$D$41</definedName>
    <definedName name="QB_ROW_9321" localSheetId="3" hidden="1">'Balance sheet'!$C$18</definedName>
    <definedName name="QB_ROW_93240" localSheetId="0" hidden="1">'PL Bud to Act'!$E$14</definedName>
    <definedName name="QBCANSUPPORTUPDATE" localSheetId="3">TRUE</definedName>
    <definedName name="QBCANSUPPORTUPDATE" localSheetId="0">TRUE</definedName>
    <definedName name="QBCANSUPPORTUPDATE" localSheetId="2">TRUE</definedName>
    <definedName name="QBCANSUPPORTUPDATE" localSheetId="1">TRUE</definedName>
    <definedName name="QBCOMPANYFILENAME" localSheetId="3">"C:\Users\Public\Documents\Intuit\QuickBooks\Company Files\Company Files\wild oak saddle quickbooks.qbw"</definedName>
    <definedName name="QBCOMPANYFILENAME" localSheetId="0">"C:\Users\Public\Documents\Intuit\QuickBooks\Company Files\Company Files\wild oak saddle quickbooks.qbw"</definedName>
    <definedName name="QBCOMPANYFILENAME" localSheetId="2">"C:\Users\Public\Documents\Intuit\QuickBooks\Company Files\Company Files\wild oak saddle quickbooks.qbw"</definedName>
    <definedName name="QBCOMPANYFILENAME" localSheetId="1">"C:\Users\Public\Documents\Intuit\QuickBooks\Company Files\Company Files\wild oak saddle quickbooks.qbw"</definedName>
    <definedName name="QBENDDATE" localSheetId="3">20220331</definedName>
    <definedName name="QBENDDATE" localSheetId="0">20220331</definedName>
    <definedName name="QBENDDATE" localSheetId="2">20220331</definedName>
    <definedName name="QBENDDATE" localSheetId="1">20220331</definedName>
    <definedName name="QBHEADERSONSCREEN" localSheetId="3">FALSE</definedName>
    <definedName name="QBHEADERSONSCREEN" localSheetId="0">FALSE</definedName>
    <definedName name="QBHEADERSONSCREEN" localSheetId="2">FALSE</definedName>
    <definedName name="QBHEADERSONSCREEN" localSheetId="1">FALSE</definedName>
    <definedName name="QBMETADATASIZE" localSheetId="3">5924</definedName>
    <definedName name="QBMETADATASIZE" localSheetId="0">5924</definedName>
    <definedName name="QBMETADATASIZE" localSheetId="2">5959</definedName>
    <definedName name="QBMETADATASIZE" localSheetId="1">5959</definedName>
    <definedName name="QBPRESERVECOLOR" localSheetId="3">TRUE</definedName>
    <definedName name="QBPRESERVECOLOR" localSheetId="0">TRUE</definedName>
    <definedName name="QBPRESERVECOLOR" localSheetId="2">TRUE</definedName>
    <definedName name="QBPRESERVECOLOR" localSheetId="1">TRUE</definedName>
    <definedName name="QBPRESERVEFONT" localSheetId="3">TRUE</definedName>
    <definedName name="QBPRESERVEFONT" localSheetId="0">TRUE</definedName>
    <definedName name="QBPRESERVEFONT" localSheetId="2">TRUE</definedName>
    <definedName name="QBPRESERVEFONT" localSheetId="1">TRUE</definedName>
    <definedName name="QBPRESERVEROWHEIGHT" localSheetId="3">TRUE</definedName>
    <definedName name="QBPRESERVEROWHEIGHT" localSheetId="0">TRUE</definedName>
    <definedName name="QBPRESERVEROWHEIGHT" localSheetId="2">TRUE</definedName>
    <definedName name="QBPRESERVEROWHEIGHT" localSheetId="1">TRUE</definedName>
    <definedName name="QBPRESERVESPACE" localSheetId="3">TRUE</definedName>
    <definedName name="QBPRESERVESPACE" localSheetId="0">TRUE</definedName>
    <definedName name="QBPRESERVESPACE" localSheetId="2">TRUE</definedName>
    <definedName name="QBPRESERVESPACE" localSheetId="1">TRUE</definedName>
    <definedName name="QBREPORTCOLAXIS" localSheetId="3">0</definedName>
    <definedName name="QBREPORTCOLAXIS" localSheetId="0">6</definedName>
    <definedName name="QBREPORTCOLAXIS" localSheetId="2">19</definedName>
    <definedName name="QBREPORTCOLAXIS" localSheetId="1">19</definedName>
    <definedName name="QBREPORTCOMPANYID" localSheetId="3">"bc71c6f735384ab6baf191c77e966670"</definedName>
    <definedName name="QBREPORTCOMPANYID" localSheetId="0">"bc71c6f735384ab6baf191c77e966670"</definedName>
    <definedName name="QBREPORTCOMPANYID" localSheetId="2">"bc71c6f735384ab6baf191c77e966670"</definedName>
    <definedName name="QBREPORTCOMPANYID" localSheetId="1">"bc71c6f735384ab6baf191c77e966670"</definedName>
    <definedName name="QBREPORTCOMPARECOL_ANNUALBUDGET" localSheetId="3">FALSE</definedName>
    <definedName name="QBREPORTCOMPARECOL_ANNUALBUDGET" localSheetId="0">FALSE</definedName>
    <definedName name="QBREPORTCOMPARECOL_ANNUALBUDGET" localSheetId="2">FALSE</definedName>
    <definedName name="QBREPORTCOMPARECOL_ANNUALBUDGET" localSheetId="1">FALSE</definedName>
    <definedName name="QBREPORTCOMPARECOL_AVGCOGS" localSheetId="3">FALSE</definedName>
    <definedName name="QBREPORTCOMPARECOL_AVGCOGS" localSheetId="0">FALSE</definedName>
    <definedName name="QBREPORTCOMPARECOL_AVGCOGS" localSheetId="2">FALSE</definedName>
    <definedName name="QBREPORTCOMPARECOL_AVGCOGS" localSheetId="1">FALSE</definedName>
    <definedName name="QBREPORTCOMPARECOL_AVGPRICE" localSheetId="3">FALSE</definedName>
    <definedName name="QBREPORTCOMPARECOL_AVGPRICE" localSheetId="0">FALSE</definedName>
    <definedName name="QBREPORTCOMPARECOL_AVGPRICE" localSheetId="2">FALSE</definedName>
    <definedName name="QBREPORTCOMPARECOL_AVGPRICE" localSheetId="1">FALSE</definedName>
    <definedName name="QBREPORTCOMPARECOL_BUDDIFF" localSheetId="3">FALSE</definedName>
    <definedName name="QBREPORTCOMPARECOL_BUDDIFF" localSheetId="0">TRUE</definedName>
    <definedName name="QBREPORTCOMPARECOL_BUDDIFF" localSheetId="2">FALSE</definedName>
    <definedName name="QBREPORTCOMPARECOL_BUDDIFF" localSheetId="1">FALSE</definedName>
    <definedName name="QBREPORTCOMPARECOL_BUDGET" localSheetId="3">FALSE</definedName>
    <definedName name="QBREPORTCOMPARECOL_BUDGET" localSheetId="0">TRUE</definedName>
    <definedName name="QBREPORTCOMPARECOL_BUDGET" localSheetId="2">FALSE</definedName>
    <definedName name="QBREPORTCOMPARECOL_BUDGET" localSheetId="1">FALSE</definedName>
    <definedName name="QBREPORTCOMPARECOL_BUDPCT" localSheetId="3">FALSE</definedName>
    <definedName name="QBREPORTCOMPARECOL_BUDPCT" localSheetId="0">TRUE</definedName>
    <definedName name="QBREPORTCOMPARECOL_BUDPCT" localSheetId="2">FALSE</definedName>
    <definedName name="QBREPORTCOMPARECOL_BUDPCT" localSheetId="1">FALSE</definedName>
    <definedName name="QBREPORTCOMPARECOL_COGS" localSheetId="3">FALSE</definedName>
    <definedName name="QBREPORTCOMPARECOL_COGS" localSheetId="0">FALSE</definedName>
    <definedName name="QBREPORTCOMPARECOL_COGS" localSheetId="2">FALSE</definedName>
    <definedName name="QBREPORTCOMPARECOL_COGS" localSheetId="1">FALSE</definedName>
    <definedName name="QBREPORTCOMPARECOL_EXCLUDEAMOUNT" localSheetId="3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1">FALSE</definedName>
    <definedName name="QBREPORTCOMPARECOL_EXCLUDECURPERIOD" localSheetId="3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1">FALSE</definedName>
    <definedName name="QBREPORTCOMPARECOL_FORECAST" localSheetId="3">FALSE</definedName>
    <definedName name="QBREPORTCOMPARECOL_FORECAST" localSheetId="0">FALSE</definedName>
    <definedName name="QBREPORTCOMPARECOL_FORECAST" localSheetId="2">FALSE</definedName>
    <definedName name="QBREPORTCOMPARECOL_FORECAST" localSheetId="1">FALSE</definedName>
    <definedName name="QBREPORTCOMPARECOL_GROSSMARGIN" localSheetId="3">FALSE</definedName>
    <definedName name="QBREPORTCOMPARECOL_GROSSMARGIN" localSheetId="0">FALSE</definedName>
    <definedName name="QBREPORTCOMPARECOL_GROSSMARGIN" localSheetId="2">FALSE</definedName>
    <definedName name="QBREPORTCOMPARECOL_GROSSMARGIN" localSheetId="1">FALSE</definedName>
    <definedName name="QBREPORTCOMPARECOL_GROSSMARGINPCT" localSheetId="3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1">FALSE</definedName>
    <definedName name="QBREPORTCOMPARECOL_HOURS" localSheetId="3">FALSE</definedName>
    <definedName name="QBREPORTCOMPARECOL_HOURS" localSheetId="0">FALSE</definedName>
    <definedName name="QBREPORTCOMPARECOL_HOURS" localSheetId="2">FALSE</definedName>
    <definedName name="QBREPORTCOMPARECOL_HOURS" localSheetId="1">FALSE</definedName>
    <definedName name="QBREPORTCOMPARECOL_PCTCOL" localSheetId="3">FALSE</definedName>
    <definedName name="QBREPORTCOMPARECOL_PCTCOL" localSheetId="0">FALSE</definedName>
    <definedName name="QBREPORTCOMPARECOL_PCTCOL" localSheetId="2">FALSE</definedName>
    <definedName name="QBREPORTCOMPARECOL_PCTCOL" localSheetId="1">FALSE</definedName>
    <definedName name="QBREPORTCOMPARECOL_PCTEXPENSE" localSheetId="3">FALSE</definedName>
    <definedName name="QBREPORTCOMPARECOL_PCTEXPENSE" localSheetId="0">FALSE</definedName>
    <definedName name="QBREPORTCOMPARECOL_PCTEXPENSE" localSheetId="2">FALSE</definedName>
    <definedName name="QBREPORTCOMPARECOL_PCTEXPENSE" localSheetId="1">FALSE</definedName>
    <definedName name="QBREPORTCOMPARECOL_PCTINCOME" localSheetId="3">FALSE</definedName>
    <definedName name="QBREPORTCOMPARECOL_PCTINCOME" localSheetId="0">FALSE</definedName>
    <definedName name="QBREPORTCOMPARECOL_PCTINCOME" localSheetId="2">FALSE</definedName>
    <definedName name="QBREPORTCOMPARECOL_PCTINCOME" localSheetId="1">FALSE</definedName>
    <definedName name="QBREPORTCOMPARECOL_PCTOFSALES" localSheetId="3">FALSE</definedName>
    <definedName name="QBREPORTCOMPARECOL_PCTOFSALES" localSheetId="0">FALSE</definedName>
    <definedName name="QBREPORTCOMPARECOL_PCTOFSALES" localSheetId="2">FALSE</definedName>
    <definedName name="QBREPORTCOMPARECOL_PCTOFSALES" localSheetId="1">FALSE</definedName>
    <definedName name="QBREPORTCOMPARECOL_PCTROW" localSheetId="3">FALSE</definedName>
    <definedName name="QBREPORTCOMPARECOL_PCTROW" localSheetId="0">FALSE</definedName>
    <definedName name="QBREPORTCOMPARECOL_PCTROW" localSheetId="2">FALSE</definedName>
    <definedName name="QBREPORTCOMPARECOL_PCTROW" localSheetId="1">FALSE</definedName>
    <definedName name="QBREPORTCOMPARECOL_PPDIFF" localSheetId="3">FALSE</definedName>
    <definedName name="QBREPORTCOMPARECOL_PPDIFF" localSheetId="0">FALSE</definedName>
    <definedName name="QBREPORTCOMPARECOL_PPDIFF" localSheetId="2">FALSE</definedName>
    <definedName name="QBREPORTCOMPARECOL_PPDIFF" localSheetId="1">FALSE</definedName>
    <definedName name="QBREPORTCOMPARECOL_PPPCT" localSheetId="3">FALSE</definedName>
    <definedName name="QBREPORTCOMPARECOL_PPPCT" localSheetId="0">FALSE</definedName>
    <definedName name="QBREPORTCOMPARECOL_PPPCT" localSheetId="2">FALSE</definedName>
    <definedName name="QBREPORTCOMPARECOL_PPPCT" localSheetId="1">FALSE</definedName>
    <definedName name="QBREPORTCOMPARECOL_PREVPERIOD" localSheetId="3">FALSE</definedName>
    <definedName name="QBREPORTCOMPARECOL_PREVPERIOD" localSheetId="0">FALSE</definedName>
    <definedName name="QBREPORTCOMPARECOL_PREVPERIOD" localSheetId="2">FALSE</definedName>
    <definedName name="QBREPORTCOMPARECOL_PREVPERIOD" localSheetId="1">FALSE</definedName>
    <definedName name="QBREPORTCOMPARECOL_PREVYEAR" localSheetId="3">TRUE</definedName>
    <definedName name="QBREPORTCOMPARECOL_PREVYEAR" localSheetId="0">FALSE</definedName>
    <definedName name="QBREPORTCOMPARECOL_PREVYEAR" localSheetId="2">FALSE</definedName>
    <definedName name="QBREPORTCOMPARECOL_PREVYEAR" localSheetId="1">FALSE</definedName>
    <definedName name="QBREPORTCOMPARECOL_PYDIFF" localSheetId="3">TRUE</definedName>
    <definedName name="QBREPORTCOMPARECOL_PYDIFF" localSheetId="0">FALSE</definedName>
    <definedName name="QBREPORTCOMPARECOL_PYDIFF" localSheetId="2">FALSE</definedName>
    <definedName name="QBREPORTCOMPARECOL_PYDIFF" localSheetId="1">FALSE</definedName>
    <definedName name="QBREPORTCOMPARECOL_PYPCT" localSheetId="3">TRUE</definedName>
    <definedName name="QBREPORTCOMPARECOL_PYPCT" localSheetId="0">FALSE</definedName>
    <definedName name="QBREPORTCOMPARECOL_PYPCT" localSheetId="2">FALSE</definedName>
    <definedName name="QBREPORTCOMPARECOL_PYPCT" localSheetId="1">FALSE</definedName>
    <definedName name="QBREPORTCOMPARECOL_QTY" localSheetId="3">FALSE</definedName>
    <definedName name="QBREPORTCOMPARECOL_QTY" localSheetId="0">FALSE</definedName>
    <definedName name="QBREPORTCOMPARECOL_QTY" localSheetId="2">FALSE</definedName>
    <definedName name="QBREPORTCOMPARECOL_QTY" localSheetId="1">FALSE</definedName>
    <definedName name="QBREPORTCOMPARECOL_RATE" localSheetId="3">FALSE</definedName>
    <definedName name="QBREPORTCOMPARECOL_RATE" localSheetId="0">FALSE</definedName>
    <definedName name="QBREPORTCOMPARECOL_RATE" localSheetId="2">FALSE</definedName>
    <definedName name="QBREPORTCOMPARECOL_RATE" localSheetId="1">FALSE</definedName>
    <definedName name="QBREPORTCOMPARECOL_TRIPBILLEDMILES" localSheetId="3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1">FALSE</definedName>
    <definedName name="QBREPORTCOMPARECOL_TRIPBILLINGAMOUNT" localSheetId="3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1">FALSE</definedName>
    <definedName name="QBREPORTCOMPARECOL_TRIPMILES" localSheetId="3">FALSE</definedName>
    <definedName name="QBREPORTCOMPARECOL_TRIPMILES" localSheetId="0">FALSE</definedName>
    <definedName name="QBREPORTCOMPARECOL_TRIPMILES" localSheetId="2">FALSE</definedName>
    <definedName name="QBREPORTCOMPARECOL_TRIPMILES" localSheetId="1">FALSE</definedName>
    <definedName name="QBREPORTCOMPARECOL_TRIPNOTBILLABLEMILES" localSheetId="3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1">FALSE</definedName>
    <definedName name="QBREPORTCOMPARECOL_TRIPTAXDEDUCTIBLEAMOUNT" localSheetId="3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1">FALSE</definedName>
    <definedName name="QBREPORTCOMPARECOL_TRIPUNBILLEDMILES" localSheetId="3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1">FALSE</definedName>
    <definedName name="QBREPORTCOMPARECOL_YTD" localSheetId="3">FALSE</definedName>
    <definedName name="QBREPORTCOMPARECOL_YTD" localSheetId="0">FALSE</definedName>
    <definedName name="QBREPORTCOMPARECOL_YTD" localSheetId="2">FALSE</definedName>
    <definedName name="QBREPORTCOMPARECOL_YTD" localSheetId="1">FALSE</definedName>
    <definedName name="QBREPORTCOMPARECOL_YTDBUDGET" localSheetId="3">FALSE</definedName>
    <definedName name="QBREPORTCOMPARECOL_YTDBUDGET" localSheetId="0">FALSE</definedName>
    <definedName name="QBREPORTCOMPARECOL_YTDBUDGET" localSheetId="2">FALSE</definedName>
    <definedName name="QBREPORTCOMPARECOL_YTDBUDGET" localSheetId="1">FALSE</definedName>
    <definedName name="QBREPORTCOMPARECOL_YTDPCT" localSheetId="3">FALSE</definedName>
    <definedName name="QBREPORTCOMPARECOL_YTDPCT" localSheetId="0">FALSE</definedName>
    <definedName name="QBREPORTCOMPARECOL_YTDPCT" localSheetId="2">FALSE</definedName>
    <definedName name="QBREPORTCOMPARECOL_YTDPCT" localSheetId="1">FALSE</definedName>
    <definedName name="QBREPORTROWAXIS" localSheetId="3">9</definedName>
    <definedName name="QBREPORTROWAXIS" localSheetId="0">11</definedName>
    <definedName name="QBREPORTROWAXIS" localSheetId="2">11</definedName>
    <definedName name="QBREPORTROWAXIS" localSheetId="1">11</definedName>
    <definedName name="QBREPORTSUBCOLAXIS" localSheetId="3">24</definedName>
    <definedName name="QBREPORTSUBCOLAXIS" localSheetId="0">24</definedName>
    <definedName name="QBREPORTSUBCOLAXIS" localSheetId="2">0</definedName>
    <definedName name="QBREPORTSUBCOLAXIS" localSheetId="1">0</definedName>
    <definedName name="QBREPORTTYPE" localSheetId="3">6</definedName>
    <definedName name="QBREPORTTYPE" localSheetId="0">288</definedName>
    <definedName name="QBREPORTTYPE" localSheetId="2">3</definedName>
    <definedName name="QBREPORTTYPE" localSheetId="1">3</definedName>
    <definedName name="QBROWHEADERS" localSheetId="3">4</definedName>
    <definedName name="QBROWHEADERS" localSheetId="0">5</definedName>
    <definedName name="QBROWHEADERS" localSheetId="2">5</definedName>
    <definedName name="QBROWHEADERS" localSheetId="1">5</definedName>
    <definedName name="QBSTARTDATE" localSheetId="3">20220331</definedName>
    <definedName name="QBSTARTDATE" localSheetId="0">20220101</definedName>
    <definedName name="QBSTARTDATE" localSheetId="2">20220301</definedName>
    <definedName name="QBSTARTDATE" localSheetId="1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46" i="1" l="1"/>
  <c r="AD46" i="1"/>
  <c r="X46" i="1"/>
  <c r="V46" i="1"/>
  <c r="V45" i="1"/>
  <c r="N11" i="3"/>
  <c r="N11" i="4"/>
  <c r="N12" i="4" s="1"/>
  <c r="F12" i="4"/>
  <c r="L14" i="4"/>
  <c r="J14" i="4"/>
  <c r="H14" i="4"/>
  <c r="F14" i="4"/>
  <c r="J12" i="4"/>
  <c r="H12" i="4"/>
  <c r="N12" i="3"/>
  <c r="L12" i="3"/>
  <c r="J12" i="3"/>
  <c r="H12" i="3"/>
  <c r="F12" i="3"/>
  <c r="L14" i="3"/>
  <c r="J14" i="3"/>
  <c r="H14" i="3"/>
  <c r="F14" i="3"/>
  <c r="N4" i="4"/>
  <c r="N5" i="4"/>
  <c r="N6" i="4"/>
  <c r="N7" i="4"/>
  <c r="N8" i="4"/>
  <c r="N9" i="4"/>
  <c r="F10" i="4"/>
  <c r="H10" i="4"/>
  <c r="N10" i="4" s="1"/>
  <c r="J10" i="4"/>
  <c r="L10" i="4"/>
  <c r="N4" i="3"/>
  <c r="N5" i="3"/>
  <c r="N6" i="3"/>
  <c r="N7" i="3"/>
  <c r="N8" i="3"/>
  <c r="N9" i="3"/>
  <c r="F10" i="3"/>
  <c r="N10" i="3" s="1"/>
  <c r="H10" i="3"/>
  <c r="J10" i="3"/>
  <c r="L10" i="3"/>
  <c r="I5" i="2"/>
  <c r="K5" i="2"/>
  <c r="I6" i="2"/>
  <c r="K6" i="2"/>
  <c r="I7" i="2"/>
  <c r="K7" i="2"/>
  <c r="E8" i="2"/>
  <c r="G8" i="2"/>
  <c r="I8" i="2" s="1"/>
  <c r="K8" i="2"/>
  <c r="I10" i="2"/>
  <c r="K10" i="2"/>
  <c r="E11" i="2"/>
  <c r="I11" i="2" s="1"/>
  <c r="G11" i="2"/>
  <c r="G12" i="2" s="1"/>
  <c r="E12" i="2"/>
  <c r="I16" i="2"/>
  <c r="K16" i="2"/>
  <c r="I17" i="2"/>
  <c r="K17" i="2"/>
  <c r="E18" i="2"/>
  <c r="K18" i="2" s="1"/>
  <c r="G18" i="2"/>
  <c r="G19" i="2" s="1"/>
  <c r="G21" i="2" s="1"/>
  <c r="I18" i="2"/>
  <c r="I20" i="2"/>
  <c r="K20" i="2"/>
  <c r="X44" i="1"/>
  <c r="AB44" i="1" s="1"/>
  <c r="V44" i="1"/>
  <c r="P44" i="1"/>
  <c r="P45" i="1" s="1"/>
  <c r="T45" i="1" s="1"/>
  <c r="N44" i="1"/>
  <c r="N45" i="1" s="1"/>
  <c r="R45" i="1" s="1"/>
  <c r="H44" i="1"/>
  <c r="F44" i="1"/>
  <c r="AF43" i="1"/>
  <c r="AJ43" i="1" s="1"/>
  <c r="AD43" i="1"/>
  <c r="AB43" i="1"/>
  <c r="Z43" i="1"/>
  <c r="T43" i="1"/>
  <c r="R43" i="1"/>
  <c r="L43" i="1"/>
  <c r="J43" i="1"/>
  <c r="AJ42" i="1"/>
  <c r="AF42" i="1"/>
  <c r="AD42" i="1"/>
  <c r="AH42" i="1" s="1"/>
  <c r="AB42" i="1"/>
  <c r="Z42" i="1"/>
  <c r="T42" i="1"/>
  <c r="R42" i="1"/>
  <c r="L42" i="1"/>
  <c r="J42" i="1"/>
  <c r="AF41" i="1"/>
  <c r="AD41" i="1"/>
  <c r="AH41" i="1" s="1"/>
  <c r="AB41" i="1"/>
  <c r="Z41" i="1"/>
  <c r="T41" i="1"/>
  <c r="R41" i="1"/>
  <c r="L41" i="1"/>
  <c r="J41" i="1"/>
  <c r="X37" i="1"/>
  <c r="AB37" i="1" s="1"/>
  <c r="V37" i="1"/>
  <c r="Z37" i="1" s="1"/>
  <c r="P37" i="1"/>
  <c r="T37" i="1" s="1"/>
  <c r="N37" i="1"/>
  <c r="R37" i="1" s="1"/>
  <c r="H37" i="1"/>
  <c r="L37" i="1" s="1"/>
  <c r="F37" i="1"/>
  <c r="J37" i="1" s="1"/>
  <c r="AF36" i="1"/>
  <c r="AJ36" i="1" s="1"/>
  <c r="AD36" i="1"/>
  <c r="AH36" i="1" s="1"/>
  <c r="AB36" i="1"/>
  <c r="Z36" i="1"/>
  <c r="T36" i="1"/>
  <c r="R36" i="1"/>
  <c r="L36" i="1"/>
  <c r="J36" i="1"/>
  <c r="AJ35" i="1"/>
  <c r="AF35" i="1"/>
  <c r="AH35" i="1" s="1"/>
  <c r="AD35" i="1"/>
  <c r="AB35" i="1"/>
  <c r="Z35" i="1"/>
  <c r="T35" i="1"/>
  <c r="R35" i="1"/>
  <c r="L35" i="1"/>
  <c r="J35" i="1"/>
  <c r="AF34" i="1"/>
  <c r="AJ34" i="1" s="1"/>
  <c r="AD34" i="1"/>
  <c r="AH34" i="1" s="1"/>
  <c r="AB34" i="1"/>
  <c r="Z34" i="1"/>
  <c r="T34" i="1"/>
  <c r="R34" i="1"/>
  <c r="L34" i="1"/>
  <c r="J34" i="1"/>
  <c r="AF33" i="1"/>
  <c r="AJ33" i="1" s="1"/>
  <c r="AD33" i="1"/>
  <c r="AB33" i="1"/>
  <c r="Z33" i="1"/>
  <c r="T33" i="1"/>
  <c r="R33" i="1"/>
  <c r="L33" i="1"/>
  <c r="J33" i="1"/>
  <c r="AF32" i="1"/>
  <c r="AJ32" i="1" s="1"/>
  <c r="AD32" i="1"/>
  <c r="AH32" i="1" s="1"/>
  <c r="AB32" i="1"/>
  <c r="Z32" i="1"/>
  <c r="T32" i="1"/>
  <c r="R32" i="1"/>
  <c r="L32" i="1"/>
  <c r="J32" i="1"/>
  <c r="AJ31" i="1"/>
  <c r="AF31" i="1"/>
  <c r="AH31" i="1" s="1"/>
  <c r="AD31" i="1"/>
  <c r="AB31" i="1"/>
  <c r="Z31" i="1"/>
  <c r="T31" i="1"/>
  <c r="R31" i="1"/>
  <c r="L31" i="1"/>
  <c r="J31" i="1"/>
  <c r="AF30" i="1"/>
  <c r="AJ30" i="1" s="1"/>
  <c r="AD30" i="1"/>
  <c r="AH30" i="1" s="1"/>
  <c r="AB30" i="1"/>
  <c r="Z30" i="1"/>
  <c r="T30" i="1"/>
  <c r="R30" i="1"/>
  <c r="L30" i="1"/>
  <c r="J30" i="1"/>
  <c r="AF29" i="1"/>
  <c r="AJ29" i="1" s="1"/>
  <c r="AD29" i="1"/>
  <c r="AB29" i="1"/>
  <c r="Z29" i="1"/>
  <c r="T29" i="1"/>
  <c r="R29" i="1"/>
  <c r="L29" i="1"/>
  <c r="J29" i="1"/>
  <c r="AF28" i="1"/>
  <c r="AJ28" i="1" s="1"/>
  <c r="AD28" i="1"/>
  <c r="AH28" i="1" s="1"/>
  <c r="AB28" i="1"/>
  <c r="Z28" i="1"/>
  <c r="T28" i="1"/>
  <c r="R28" i="1"/>
  <c r="L28" i="1"/>
  <c r="J28" i="1"/>
  <c r="AJ27" i="1"/>
  <c r="AF27" i="1"/>
  <c r="AD27" i="1"/>
  <c r="AH27" i="1" s="1"/>
  <c r="AB27" i="1"/>
  <c r="Z27" i="1"/>
  <c r="T27" i="1"/>
  <c r="R27" i="1"/>
  <c r="L27" i="1"/>
  <c r="J27" i="1"/>
  <c r="AF26" i="1"/>
  <c r="AJ26" i="1" s="1"/>
  <c r="AD26" i="1"/>
  <c r="AH26" i="1" s="1"/>
  <c r="AB26" i="1"/>
  <c r="Z26" i="1"/>
  <c r="T26" i="1"/>
  <c r="R26" i="1"/>
  <c r="L26" i="1"/>
  <c r="J26" i="1"/>
  <c r="AF25" i="1"/>
  <c r="AJ25" i="1" s="1"/>
  <c r="AD25" i="1"/>
  <c r="AB25" i="1"/>
  <c r="Z25" i="1"/>
  <c r="T25" i="1"/>
  <c r="R25" i="1"/>
  <c r="L25" i="1"/>
  <c r="J25" i="1"/>
  <c r="AF24" i="1"/>
  <c r="AJ24" i="1" s="1"/>
  <c r="AD24" i="1"/>
  <c r="AH24" i="1" s="1"/>
  <c r="AB24" i="1"/>
  <c r="Z24" i="1"/>
  <c r="T24" i="1"/>
  <c r="R24" i="1"/>
  <c r="L24" i="1"/>
  <c r="J24" i="1"/>
  <c r="AJ23" i="1"/>
  <c r="AF23" i="1"/>
  <c r="AD23" i="1"/>
  <c r="AH23" i="1" s="1"/>
  <c r="AB23" i="1"/>
  <c r="Z23" i="1"/>
  <c r="T23" i="1"/>
  <c r="R23" i="1"/>
  <c r="L23" i="1"/>
  <c r="J23" i="1"/>
  <c r="AF22" i="1"/>
  <c r="AJ22" i="1" s="1"/>
  <c r="AD22" i="1"/>
  <c r="AH22" i="1" s="1"/>
  <c r="AB22" i="1"/>
  <c r="Z22" i="1"/>
  <c r="T22" i="1"/>
  <c r="R22" i="1"/>
  <c r="L22" i="1"/>
  <c r="J22" i="1"/>
  <c r="AF21" i="1"/>
  <c r="AJ21" i="1" s="1"/>
  <c r="AD21" i="1"/>
  <c r="AB21" i="1"/>
  <c r="Z21" i="1"/>
  <c r="T21" i="1"/>
  <c r="R21" i="1"/>
  <c r="L21" i="1"/>
  <c r="J21" i="1"/>
  <c r="AF20" i="1"/>
  <c r="AJ20" i="1" s="1"/>
  <c r="AD20" i="1"/>
  <c r="AH20" i="1" s="1"/>
  <c r="AB20" i="1"/>
  <c r="Z20" i="1"/>
  <c r="T20" i="1"/>
  <c r="R20" i="1"/>
  <c r="L20" i="1"/>
  <c r="J20" i="1"/>
  <c r="AJ19" i="1"/>
  <c r="AF19" i="1"/>
  <c r="AD19" i="1"/>
  <c r="AH19" i="1" s="1"/>
  <c r="AB19" i="1"/>
  <c r="Z19" i="1"/>
  <c r="T19" i="1"/>
  <c r="R19" i="1"/>
  <c r="L19" i="1"/>
  <c r="J19" i="1"/>
  <c r="AF18" i="1"/>
  <c r="AJ18" i="1" s="1"/>
  <c r="AD18" i="1"/>
  <c r="AH18" i="1" s="1"/>
  <c r="AB18" i="1"/>
  <c r="Z18" i="1"/>
  <c r="T18" i="1"/>
  <c r="R18" i="1"/>
  <c r="L18" i="1"/>
  <c r="J18" i="1"/>
  <c r="AF17" i="1"/>
  <c r="AJ17" i="1" s="1"/>
  <c r="AD17" i="1"/>
  <c r="AH17" i="1" s="1"/>
  <c r="AB17" i="1"/>
  <c r="Z17" i="1"/>
  <c r="T17" i="1"/>
  <c r="R17" i="1"/>
  <c r="L17" i="1"/>
  <c r="J17" i="1"/>
  <c r="AF16" i="1"/>
  <c r="AJ16" i="1" s="1"/>
  <c r="AD16" i="1"/>
  <c r="AH16" i="1" s="1"/>
  <c r="AB16" i="1"/>
  <c r="Z16" i="1"/>
  <c r="T16" i="1"/>
  <c r="R16" i="1"/>
  <c r="L16" i="1"/>
  <c r="J16" i="1"/>
  <c r="AJ15" i="1"/>
  <c r="AF15" i="1"/>
  <c r="AD15" i="1"/>
  <c r="AH15" i="1" s="1"/>
  <c r="AB15" i="1"/>
  <c r="Z15" i="1"/>
  <c r="T15" i="1"/>
  <c r="R15" i="1"/>
  <c r="L15" i="1"/>
  <c r="J15" i="1"/>
  <c r="AF14" i="1"/>
  <c r="AH14" i="1" s="1"/>
  <c r="AD14" i="1"/>
  <c r="AB14" i="1"/>
  <c r="Z14" i="1"/>
  <c r="T14" i="1"/>
  <c r="R14" i="1"/>
  <c r="L14" i="1"/>
  <c r="J14" i="1"/>
  <c r="AB11" i="1"/>
  <c r="X11" i="1"/>
  <c r="X12" i="1" s="1"/>
  <c r="V11" i="1"/>
  <c r="V12" i="1" s="1"/>
  <c r="P11" i="1"/>
  <c r="T11" i="1" s="1"/>
  <c r="N11" i="1"/>
  <c r="R11" i="1" s="1"/>
  <c r="L11" i="1"/>
  <c r="H11" i="1"/>
  <c r="H12" i="1" s="1"/>
  <c r="F11" i="1"/>
  <c r="F12" i="1" s="1"/>
  <c r="AF10" i="1"/>
  <c r="AJ10" i="1" s="1"/>
  <c r="AD10" i="1"/>
  <c r="AH10" i="1" s="1"/>
  <c r="AB10" i="1"/>
  <c r="Z10" i="1"/>
  <c r="T10" i="1"/>
  <c r="R10" i="1"/>
  <c r="L10" i="1"/>
  <c r="J10" i="1"/>
  <c r="AF9" i="1"/>
  <c r="AJ9" i="1" s="1"/>
  <c r="AD9" i="1"/>
  <c r="AB9" i="1"/>
  <c r="Z9" i="1"/>
  <c r="T9" i="1"/>
  <c r="R9" i="1"/>
  <c r="L9" i="1"/>
  <c r="J9" i="1"/>
  <c r="AJ8" i="1"/>
  <c r="AF8" i="1"/>
  <c r="AD8" i="1"/>
  <c r="AH8" i="1" s="1"/>
  <c r="AB8" i="1"/>
  <c r="Z8" i="1"/>
  <c r="T8" i="1"/>
  <c r="R8" i="1"/>
  <c r="L8" i="1"/>
  <c r="J8" i="1"/>
  <c r="AF7" i="1"/>
  <c r="AH7" i="1" s="1"/>
  <c r="AD7" i="1"/>
  <c r="AB7" i="1"/>
  <c r="Z7" i="1"/>
  <c r="T7" i="1"/>
  <c r="R7" i="1"/>
  <c r="L7" i="1"/>
  <c r="J7" i="1"/>
  <c r="AF6" i="1"/>
  <c r="AJ6" i="1" s="1"/>
  <c r="AD6" i="1"/>
  <c r="AH6" i="1" s="1"/>
  <c r="AB6" i="1"/>
  <c r="Z6" i="1"/>
  <c r="T6" i="1"/>
  <c r="R6" i="1"/>
  <c r="L6" i="1"/>
  <c r="J6" i="1"/>
  <c r="AF5" i="1"/>
  <c r="AH5" i="1" s="1"/>
  <c r="AD5" i="1"/>
  <c r="AB5" i="1"/>
  <c r="Z5" i="1"/>
  <c r="T5" i="1"/>
  <c r="R5" i="1"/>
  <c r="L5" i="1"/>
  <c r="J5" i="1"/>
  <c r="AD44" i="1" l="1"/>
  <c r="AD45" i="1" s="1"/>
  <c r="L44" i="1"/>
  <c r="AJ41" i="1"/>
  <c r="T44" i="1"/>
  <c r="AH43" i="1"/>
  <c r="Z44" i="1"/>
  <c r="X45" i="1"/>
  <c r="H38" i="1"/>
  <c r="L12" i="1"/>
  <c r="X38" i="1"/>
  <c r="AB12" i="1"/>
  <c r="V38" i="1"/>
  <c r="Z12" i="1"/>
  <c r="F38" i="1"/>
  <c r="J12" i="1"/>
  <c r="AJ7" i="1"/>
  <c r="AJ14" i="1"/>
  <c r="AF44" i="1"/>
  <c r="AF37" i="1"/>
  <c r="AJ37" i="1" s="1"/>
  <c r="AJ5" i="1"/>
  <c r="J11" i="1"/>
  <c r="Z11" i="1"/>
  <c r="AD37" i="1"/>
  <c r="R44" i="1"/>
  <c r="AH9" i="1"/>
  <c r="AD11" i="1"/>
  <c r="AH11" i="1" s="1"/>
  <c r="N12" i="1"/>
  <c r="F45" i="1"/>
  <c r="Z45" i="1"/>
  <c r="P12" i="1"/>
  <c r="H45" i="1"/>
  <c r="AB45" i="1"/>
  <c r="AF11" i="1"/>
  <c r="AJ11" i="1" s="1"/>
  <c r="AH21" i="1"/>
  <c r="AH25" i="1"/>
  <c r="AH29" i="1"/>
  <c r="AH33" i="1"/>
  <c r="J44" i="1"/>
  <c r="L12" i="4"/>
  <c r="I12" i="2"/>
  <c r="K11" i="2"/>
  <c r="E19" i="2"/>
  <c r="K12" i="2"/>
  <c r="AJ44" i="1" l="1"/>
  <c r="AF45" i="1"/>
  <c r="AJ45" i="1" s="1"/>
  <c r="J38" i="1"/>
  <c r="F46" i="1"/>
  <c r="R12" i="1"/>
  <c r="N38" i="1"/>
  <c r="Z38" i="1"/>
  <c r="J45" i="1"/>
  <c r="AH44" i="1"/>
  <c r="AH37" i="1"/>
  <c r="H46" i="1"/>
  <c r="L38" i="1"/>
  <c r="AB46" i="1"/>
  <c r="AB38" i="1"/>
  <c r="L45" i="1"/>
  <c r="T12" i="1"/>
  <c r="P38" i="1"/>
  <c r="AD12" i="1"/>
  <c r="AH12" i="1" s="1"/>
  <c r="AF12" i="1"/>
  <c r="AJ12" i="1" s="1"/>
  <c r="I19" i="2"/>
  <c r="K19" i="2"/>
  <c r="E21" i="2"/>
  <c r="AH45" i="1" l="1"/>
  <c r="Z46" i="1"/>
  <c r="N46" i="1"/>
  <c r="R38" i="1"/>
  <c r="L46" i="1"/>
  <c r="T38" i="1"/>
  <c r="P46" i="1"/>
  <c r="T46" i="1" s="1"/>
  <c r="AD38" i="1"/>
  <c r="AH38" i="1" s="1"/>
  <c r="AF38" i="1"/>
  <c r="J46" i="1"/>
  <c r="I21" i="2"/>
  <c r="K21" i="2"/>
  <c r="AJ46" i="1" l="1"/>
  <c r="R46" i="1"/>
  <c r="AJ38" i="1"/>
  <c r="AH46" i="1" l="1"/>
</calcChain>
</file>

<file path=xl/sharedStrings.xml><?xml version="1.0" encoding="utf-8"?>
<sst xmlns="http://schemas.openxmlformats.org/spreadsheetml/2006/main" count="118" uniqueCount="82">
  <si>
    <t>TOTAL</t>
  </si>
  <si>
    <t>Jan 22</t>
  </si>
  <si>
    <t>Budget</t>
  </si>
  <si>
    <t>$ Over Budget</t>
  </si>
  <si>
    <t>% of Budget</t>
  </si>
  <si>
    <t>Feb 22</t>
  </si>
  <si>
    <t>Mar 22</t>
  </si>
  <si>
    <t>Jan - Mar 22</t>
  </si>
  <si>
    <t>Ordinary Income/Expense</t>
  </si>
  <si>
    <t>Income</t>
  </si>
  <si>
    <t>40000 · Member Dues and Fees</t>
  </si>
  <si>
    <t>40100 · Meal Sales</t>
  </si>
  <si>
    <t>40200 · Beverage Sales</t>
  </si>
  <si>
    <t>40300 · Service Fees</t>
  </si>
  <si>
    <t>40400 · Rental Income</t>
  </si>
  <si>
    <t>40800 · Other Income</t>
  </si>
  <si>
    <t>Total Income</t>
  </si>
  <si>
    <t>Gross Profit</t>
  </si>
  <si>
    <t>Expense</t>
  </si>
  <si>
    <t>55100 · Food Purchased</t>
  </si>
  <si>
    <t>55200 · Beverages</t>
  </si>
  <si>
    <t>55300 · Kitchen Employee Expense</t>
  </si>
  <si>
    <t>55400 · Front of House Employee Expense</t>
  </si>
  <si>
    <t>55500 · Kitchen Supplies</t>
  </si>
  <si>
    <t>55800 · Entertainment</t>
  </si>
  <si>
    <t>60000 · General &amp; Admin Employee Exp</t>
  </si>
  <si>
    <t>60700 · Advertising &amp; Promotional</t>
  </si>
  <si>
    <t>62020 · Dues &amp; Subscriptions</t>
  </si>
  <si>
    <t>62030 · Equipment Rental</t>
  </si>
  <si>
    <t>62040 · Repairs &amp; Maintenance</t>
  </si>
  <si>
    <t>62100 · Auto related</t>
  </si>
  <si>
    <t>62200 · Meals and Entertainment</t>
  </si>
  <si>
    <t>62300 · Postage</t>
  </si>
  <si>
    <t>62400 · Printing</t>
  </si>
  <si>
    <t>62500 · Training</t>
  </si>
  <si>
    <t>63000 · Insurance</t>
  </si>
  <si>
    <t>64000 · Supplies and Related</t>
  </si>
  <si>
    <t>65000 · Professional Services</t>
  </si>
  <si>
    <t>65050 · Other Outside Services</t>
  </si>
  <si>
    <t>66000 · Bank and Other Service Charges</t>
  </si>
  <si>
    <t>67000 · Taxes and Fees</t>
  </si>
  <si>
    <t>68000 · Utilities</t>
  </si>
  <si>
    <t>Total Expense</t>
  </si>
  <si>
    <t>Net Ordinary Income</t>
  </si>
  <si>
    <t>Other Income/Expense</t>
  </si>
  <si>
    <t>Other Income</t>
  </si>
  <si>
    <t>70001 · Interest &amp; Dividend Income</t>
  </si>
  <si>
    <t>70011 · Assessment Fee Income</t>
  </si>
  <si>
    <t>70012 · Other Member Contributions</t>
  </si>
  <si>
    <t>Total Other Income</t>
  </si>
  <si>
    <t>Net Other Income</t>
  </si>
  <si>
    <t>Net Income</t>
  </si>
  <si>
    <t>TOTAL LIABILITIES &amp; EQUITY</t>
  </si>
  <si>
    <t>Equity</t>
  </si>
  <si>
    <t>Total Liabilities</t>
  </si>
  <si>
    <t>Total Current Liabilities</t>
  </si>
  <si>
    <t>Other Current Liabilities</t>
  </si>
  <si>
    <t>Accounts Payable</t>
  </si>
  <si>
    <t>Current Liabilities</t>
  </si>
  <si>
    <t>Liabilities</t>
  </si>
  <si>
    <t>LIABILITIES &amp; EQUITY</t>
  </si>
  <si>
    <t>TOTAL ASSETS</t>
  </si>
  <si>
    <t>Total Fixed Assets</t>
  </si>
  <si>
    <t>16000 · Fixed Assets</t>
  </si>
  <si>
    <t>Fixed Assets</t>
  </si>
  <si>
    <t>Total Current Assets</t>
  </si>
  <si>
    <t>Other Current Assets</t>
  </si>
  <si>
    <t>Accounts Receivable</t>
  </si>
  <si>
    <t>Checking/Savings</t>
  </si>
  <si>
    <t>Current Assets</t>
  </si>
  <si>
    <t>ASSETS</t>
  </si>
  <si>
    <t>% Change</t>
  </si>
  <si>
    <t>$ Change</t>
  </si>
  <si>
    <t>Mar 31, 21</t>
  </si>
  <si>
    <t>Mar 31, 22</t>
  </si>
  <si>
    <t>Member Services</t>
  </si>
  <si>
    <t>Events-Club</t>
  </si>
  <si>
    <t>Events- Non-Member</t>
  </si>
  <si>
    <t>Events- Member</t>
  </si>
  <si>
    <t>Prior Year Revenues</t>
  </si>
  <si>
    <t>Change from Prior Year</t>
  </si>
  <si>
    <t>% of Total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</si>
</sst>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;\-#,##0"/>
    <numFmt numFmtId="165" formatCode="#,##0%;\-#,##0%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49" fontId="0" fillId="0" borderId="2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164" fontId="4" fillId="0" borderId="0" xfId="0" applyNumberFormat="1" applyFont="1"/>
    <xf numFmtId="49" fontId="4" fillId="0" borderId="0" xfId="0" applyNumberFormat="1" applyFont="1"/>
    <xf numFmtId="165" fontId="4" fillId="0" borderId="0" xfId="0" applyNumberFormat="1" applyFont="1"/>
    <xf numFmtId="164" fontId="4" fillId="0" borderId="0" xfId="0" applyNumberFormat="1" applyFont="1" applyBorder="1"/>
    <xf numFmtId="165" fontId="4" fillId="0" borderId="0" xfId="0" applyNumberFormat="1" applyFont="1" applyBorder="1"/>
    <xf numFmtId="164" fontId="4" fillId="0" borderId="5" xfId="0" applyNumberFormat="1" applyFont="1" applyBorder="1"/>
    <xf numFmtId="165" fontId="4" fillId="0" borderId="5" xfId="0" applyNumberFormat="1" applyFont="1" applyBorder="1"/>
    <xf numFmtId="164" fontId="4" fillId="0" borderId="4" xfId="0" applyNumberFormat="1" applyFont="1" applyBorder="1"/>
    <xf numFmtId="165" fontId="4" fillId="0" borderId="4" xfId="0" applyNumberFormat="1" applyFont="1" applyBorder="1"/>
    <xf numFmtId="164" fontId="4" fillId="0" borderId="6" xfId="0" applyNumberFormat="1" applyFont="1" applyBorder="1"/>
    <xf numFmtId="165" fontId="4" fillId="0" borderId="6" xfId="0" applyNumberFormat="1" applyFont="1" applyBorder="1"/>
    <xf numFmtId="164" fontId="3" fillId="0" borderId="7" xfId="0" applyNumberFormat="1" applyFont="1" applyBorder="1"/>
    <xf numFmtId="165" fontId="3" fillId="0" borderId="7" xfId="0" applyNumberFormat="1" applyFont="1" applyBorder="1"/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/>
    <xf numFmtId="0" fontId="0" fillId="0" borderId="0" xfId="0" applyNumberFormat="1"/>
    <xf numFmtId="49" fontId="0" fillId="0" borderId="0" xfId="0" applyNumberFormat="1" applyAlignment="1">
      <alignment horizontal="centerContinuous"/>
    </xf>
    <xf numFmtId="49" fontId="3" fillId="0" borderId="2" xfId="0" applyNumberFormat="1" applyFont="1" applyBorder="1" applyAlignment="1">
      <alignment horizontal="center"/>
    </xf>
    <xf numFmtId="0" fontId="0" fillId="0" borderId="0" xfId="0"/>
    <xf numFmtId="49" fontId="3" fillId="0" borderId="0" xfId="0" applyNumberFormat="1" applyFont="1"/>
    <xf numFmtId="164" fontId="4" fillId="0" borderId="0" xfId="0" applyNumberFormat="1" applyFont="1"/>
    <xf numFmtId="49" fontId="4" fillId="0" borderId="0" xfId="0" applyNumberFormat="1" applyFont="1"/>
    <xf numFmtId="0" fontId="3" fillId="0" borderId="0" xfId="0" applyFont="1"/>
    <xf numFmtId="164" fontId="3" fillId="0" borderId="8" xfId="1" applyNumberFormat="1" applyFont="1" applyBorder="1"/>
    <xf numFmtId="164" fontId="3" fillId="0" borderId="1" xfId="1" applyNumberFormat="1" applyFont="1" applyBorder="1"/>
    <xf numFmtId="166" fontId="3" fillId="0" borderId="0" xfId="1" applyNumberFormat="1" applyFont="1"/>
    <xf numFmtId="9" fontId="2" fillId="0" borderId="0" xfId="2" applyFont="1"/>
    <xf numFmtId="9" fontId="2" fillId="0" borderId="0" xfId="0" applyNumberFormat="1" applyFont="1"/>
    <xf numFmtId="0" fontId="0" fillId="0" borderId="0" xfId="0"/>
    <xf numFmtId="49" fontId="3" fillId="0" borderId="0" xfId="0" applyNumberFormat="1" applyFont="1"/>
    <xf numFmtId="164" fontId="4" fillId="0" borderId="0" xfId="0" applyNumberFormat="1" applyFont="1"/>
    <xf numFmtId="49" fontId="4" fillId="0" borderId="0" xfId="0" applyNumberFormat="1" applyFont="1"/>
    <xf numFmtId="164" fontId="4" fillId="0" borderId="6" xfId="0" applyNumberFormat="1" applyFont="1" applyBorder="1"/>
    <xf numFmtId="164" fontId="3" fillId="0" borderId="7" xfId="0" applyNumberFormat="1" applyFont="1" applyBorder="1"/>
    <xf numFmtId="0" fontId="3" fillId="0" borderId="0" xfId="0" applyFont="1"/>
    <xf numFmtId="164" fontId="3" fillId="0" borderId="8" xfId="1" applyNumberFormat="1" applyFont="1" applyBorder="1"/>
    <xf numFmtId="164" fontId="3" fillId="0" borderId="1" xfId="1" applyNumberFormat="1" applyFont="1" applyBorder="1"/>
    <xf numFmtId="166" fontId="3" fillId="0" borderId="0" xfId="1" applyNumberFormat="1" applyFont="1"/>
    <xf numFmtId="9" fontId="2" fillId="0" borderId="0" xfId="2" applyFont="1"/>
    <xf numFmtId="9" fontId="2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19050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19050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AF88A-1D78-460D-A2FE-9ABEFDEDFBAA}">
  <sheetPr codeName="Sheet1"/>
  <dimension ref="A1:AJ47"/>
  <sheetViews>
    <sheetView topLeftCell="Z34" workbookViewId="0">
      <selection activeCell="E51" sqref="E51"/>
    </sheetView>
  </sheetViews>
  <sheetFormatPr defaultRowHeight="15.75" x14ac:dyDescent="0.25"/>
  <cols>
    <col min="1" max="4" width="3" style="24" customWidth="1"/>
    <col min="5" max="5" width="48.7109375" style="24" customWidth="1"/>
    <col min="6" max="6" width="9.5703125" style="25" hidden="1" customWidth="1"/>
    <col min="7" max="7" width="2.28515625" style="25" hidden="1" customWidth="1"/>
    <col min="8" max="8" width="9.5703125" style="25" hidden="1" customWidth="1"/>
    <col min="9" max="9" width="2.28515625" style="25" hidden="1" customWidth="1"/>
    <col min="10" max="10" width="17" style="25" hidden="1" customWidth="1"/>
    <col min="11" max="11" width="2.28515625" style="25" hidden="1" customWidth="1"/>
    <col min="12" max="12" width="15" style="25" hidden="1" customWidth="1"/>
    <col min="13" max="13" width="2.28515625" style="25" hidden="1" customWidth="1"/>
    <col min="14" max="14" width="9.5703125" style="25" hidden="1" customWidth="1"/>
    <col min="15" max="15" width="2.28515625" style="25" hidden="1" customWidth="1"/>
    <col min="16" max="16" width="9.5703125" style="25" hidden="1" customWidth="1"/>
    <col min="17" max="17" width="2.28515625" style="25" hidden="1" customWidth="1"/>
    <col min="18" max="18" width="17" style="25" hidden="1" customWidth="1"/>
    <col min="19" max="19" width="2.28515625" style="25" hidden="1" customWidth="1"/>
    <col min="20" max="20" width="15" style="25" hidden="1" customWidth="1"/>
    <col min="21" max="21" width="2.28515625" style="25" hidden="1" customWidth="1"/>
    <col min="22" max="22" width="9.5703125" style="25" bestFit="1" customWidth="1"/>
    <col min="23" max="23" width="2.28515625" style="25" customWidth="1"/>
    <col min="24" max="24" width="9.5703125" style="25" bestFit="1" customWidth="1"/>
    <col min="25" max="25" width="2.28515625" style="25" customWidth="1"/>
    <col min="26" max="26" width="17" style="25" bestFit="1" customWidth="1"/>
    <col min="27" max="27" width="2.28515625" style="25" customWidth="1"/>
    <col min="28" max="28" width="15" style="25" bestFit="1" customWidth="1"/>
    <col min="29" max="29" width="2.28515625" style="25" customWidth="1"/>
    <col min="30" max="30" width="14.42578125" style="25" bestFit="1" customWidth="1"/>
    <col min="31" max="31" width="2.28515625" style="25" customWidth="1"/>
    <col min="32" max="32" width="9.5703125" style="25" bestFit="1" customWidth="1"/>
    <col min="33" max="33" width="2.28515625" style="25" customWidth="1"/>
    <col min="34" max="34" width="17" style="25" bestFit="1" customWidth="1"/>
    <col min="35" max="35" width="2.28515625" style="25" customWidth="1"/>
    <col min="36" max="36" width="15" style="25" bestFit="1" customWidth="1"/>
  </cols>
  <sheetData>
    <row r="1" spans="1:36" ht="16.5" thickBot="1" x14ac:dyDescent="0.3">
      <c r="A1" s="2"/>
      <c r="B1" s="2"/>
      <c r="C1" s="2"/>
      <c r="D1" s="2"/>
      <c r="E1" s="2"/>
      <c r="F1" s="4"/>
      <c r="G1" s="3"/>
      <c r="H1" s="4"/>
      <c r="I1" s="3"/>
      <c r="J1" s="4"/>
      <c r="K1" s="3"/>
      <c r="L1" s="4"/>
      <c r="M1" s="1"/>
      <c r="N1" s="4"/>
      <c r="O1" s="3"/>
      <c r="P1" s="4"/>
      <c r="Q1" s="3"/>
      <c r="R1" s="4"/>
      <c r="S1" s="3"/>
      <c r="T1" s="4"/>
      <c r="U1" s="1"/>
      <c r="V1" s="4"/>
      <c r="W1" s="3"/>
      <c r="X1" s="4"/>
      <c r="Y1" s="3"/>
      <c r="Z1" s="4"/>
      <c r="AA1" s="3"/>
      <c r="AB1" s="4"/>
      <c r="AC1" s="1"/>
      <c r="AD1" s="5" t="s">
        <v>0</v>
      </c>
      <c r="AE1" s="3"/>
      <c r="AF1" s="4"/>
      <c r="AG1" s="3"/>
      <c r="AH1" s="4"/>
      <c r="AI1" s="3"/>
      <c r="AJ1" s="4"/>
    </row>
    <row r="2" spans="1:36" s="23" customFormat="1" ht="17.25" thickTop="1" thickBot="1" x14ac:dyDescent="0.3">
      <c r="A2" s="20"/>
      <c r="B2" s="20"/>
      <c r="C2" s="20"/>
      <c r="D2" s="20"/>
      <c r="E2" s="20"/>
      <c r="F2" s="21" t="s">
        <v>1</v>
      </c>
      <c r="G2" s="22"/>
      <c r="H2" s="21" t="s">
        <v>2</v>
      </c>
      <c r="I2" s="22"/>
      <c r="J2" s="21" t="s">
        <v>3</v>
      </c>
      <c r="K2" s="22"/>
      <c r="L2" s="21" t="s">
        <v>4</v>
      </c>
      <c r="M2" s="22"/>
      <c r="N2" s="21" t="s">
        <v>5</v>
      </c>
      <c r="O2" s="22"/>
      <c r="P2" s="21" t="s">
        <v>2</v>
      </c>
      <c r="Q2" s="22"/>
      <c r="R2" s="21" t="s">
        <v>3</v>
      </c>
      <c r="S2" s="22"/>
      <c r="T2" s="21" t="s">
        <v>4</v>
      </c>
      <c r="U2" s="22"/>
      <c r="V2" s="21" t="s">
        <v>6</v>
      </c>
      <c r="W2" s="22"/>
      <c r="X2" s="21" t="s">
        <v>2</v>
      </c>
      <c r="Y2" s="22"/>
      <c r="Z2" s="21" t="s">
        <v>3</v>
      </c>
      <c r="AA2" s="22"/>
      <c r="AB2" s="21" t="s">
        <v>4</v>
      </c>
      <c r="AC2" s="22"/>
      <c r="AD2" s="21" t="s">
        <v>7</v>
      </c>
      <c r="AE2" s="22"/>
      <c r="AF2" s="21" t="s">
        <v>2</v>
      </c>
      <c r="AG2" s="22"/>
      <c r="AH2" s="21" t="s">
        <v>3</v>
      </c>
      <c r="AI2" s="22"/>
      <c r="AJ2" s="21" t="s">
        <v>4</v>
      </c>
    </row>
    <row r="3" spans="1:36" ht="16.5" thickTop="1" x14ac:dyDescent="0.25">
      <c r="A3" s="2"/>
      <c r="B3" s="2" t="s">
        <v>8</v>
      </c>
      <c r="C3" s="2"/>
      <c r="D3" s="2"/>
      <c r="E3" s="2"/>
      <c r="F3" s="6"/>
      <c r="G3" s="7"/>
      <c r="H3" s="6"/>
      <c r="I3" s="7"/>
      <c r="J3" s="6"/>
      <c r="K3" s="7"/>
      <c r="L3" s="8"/>
      <c r="M3" s="7"/>
      <c r="N3" s="6"/>
      <c r="O3" s="7"/>
      <c r="P3" s="6"/>
      <c r="Q3" s="7"/>
      <c r="R3" s="6"/>
      <c r="S3" s="7"/>
      <c r="T3" s="8"/>
      <c r="U3" s="7"/>
      <c r="V3" s="6"/>
      <c r="W3" s="7"/>
      <c r="X3" s="6"/>
      <c r="Y3" s="7"/>
      <c r="Z3" s="6"/>
      <c r="AA3" s="7"/>
      <c r="AB3" s="8"/>
      <c r="AC3" s="7"/>
      <c r="AD3" s="6"/>
      <c r="AE3" s="7"/>
      <c r="AF3" s="6"/>
      <c r="AG3" s="7"/>
      <c r="AH3" s="6"/>
      <c r="AI3" s="7"/>
      <c r="AJ3" s="8"/>
    </row>
    <row r="4" spans="1:36" x14ac:dyDescent="0.25">
      <c r="A4" s="2"/>
      <c r="B4" s="2"/>
      <c r="C4" s="2"/>
      <c r="D4" s="2" t="s">
        <v>9</v>
      </c>
      <c r="E4" s="2"/>
      <c r="F4" s="6"/>
      <c r="G4" s="7"/>
      <c r="H4" s="6"/>
      <c r="I4" s="7"/>
      <c r="J4" s="6"/>
      <c r="K4" s="7"/>
      <c r="L4" s="8"/>
      <c r="M4" s="7"/>
      <c r="N4" s="6"/>
      <c r="O4" s="7"/>
      <c r="P4" s="6"/>
      <c r="Q4" s="7"/>
      <c r="R4" s="6"/>
      <c r="S4" s="7"/>
      <c r="T4" s="8"/>
      <c r="U4" s="7"/>
      <c r="V4" s="6"/>
      <c r="W4" s="7"/>
      <c r="X4" s="6"/>
      <c r="Y4" s="7"/>
      <c r="Z4" s="6"/>
      <c r="AA4" s="7"/>
      <c r="AB4" s="8"/>
      <c r="AC4" s="7"/>
      <c r="AD4" s="6"/>
      <c r="AE4" s="7"/>
      <c r="AF4" s="6"/>
      <c r="AG4" s="7"/>
      <c r="AH4" s="6"/>
      <c r="AI4" s="7"/>
      <c r="AJ4" s="8"/>
    </row>
    <row r="5" spans="1:36" x14ac:dyDescent="0.25">
      <c r="A5" s="2"/>
      <c r="B5" s="2"/>
      <c r="C5" s="2"/>
      <c r="D5" s="2"/>
      <c r="E5" s="2" t="s">
        <v>10</v>
      </c>
      <c r="F5" s="6">
        <v>68250</v>
      </c>
      <c r="G5" s="7"/>
      <c r="H5" s="6">
        <v>63750</v>
      </c>
      <c r="I5" s="7"/>
      <c r="J5" s="6">
        <f t="shared" ref="J5:J12" si="0">ROUND((F5-H5),5)</f>
        <v>4500</v>
      </c>
      <c r="K5" s="7"/>
      <c r="L5" s="8">
        <f t="shared" ref="L5:L12" si="1">ROUND(IF(H5=0, IF(F5=0, 0, 1), F5/H5),5)</f>
        <v>1.0705899999999999</v>
      </c>
      <c r="M5" s="7"/>
      <c r="N5" s="6">
        <v>76250</v>
      </c>
      <c r="O5" s="7"/>
      <c r="P5" s="6">
        <v>63750</v>
      </c>
      <c r="Q5" s="7"/>
      <c r="R5" s="6">
        <f t="shared" ref="R5:R12" si="2">ROUND((N5-P5),5)</f>
        <v>12500</v>
      </c>
      <c r="S5" s="7"/>
      <c r="T5" s="8">
        <f t="shared" ref="T5:T12" si="3">ROUND(IF(P5=0, IF(N5=0, 0, 1), N5/P5),5)</f>
        <v>1.19608</v>
      </c>
      <c r="U5" s="7"/>
      <c r="V5" s="6">
        <v>63250</v>
      </c>
      <c r="W5" s="7"/>
      <c r="X5" s="6">
        <v>63750</v>
      </c>
      <c r="Y5" s="7"/>
      <c r="Z5" s="6">
        <f t="shared" ref="Z5:Z12" si="4">ROUND((V5-X5),5)</f>
        <v>-500</v>
      </c>
      <c r="AA5" s="7"/>
      <c r="AB5" s="8">
        <f t="shared" ref="AB5:AB12" si="5">ROUND(IF(X5=0, IF(V5=0, 0, 1), V5/X5),5)</f>
        <v>0.99216000000000004</v>
      </c>
      <c r="AC5" s="7"/>
      <c r="AD5" s="6">
        <f t="shared" ref="AD5:AD12" si="6">ROUND(F5+N5+V5,5)</f>
        <v>207750</v>
      </c>
      <c r="AE5" s="7"/>
      <c r="AF5" s="6">
        <f t="shared" ref="AF5:AF12" si="7">ROUND(H5+P5+X5,5)</f>
        <v>191250</v>
      </c>
      <c r="AG5" s="7"/>
      <c r="AH5" s="6">
        <f t="shared" ref="AH5:AH12" si="8">ROUND((AD5-AF5),5)</f>
        <v>16500</v>
      </c>
      <c r="AI5" s="7"/>
      <c r="AJ5" s="8">
        <f t="shared" ref="AJ5:AJ12" si="9">ROUND(IF(AF5=0, IF(AD5=0, 0, 1), AD5/AF5),5)</f>
        <v>1.0862700000000001</v>
      </c>
    </row>
    <row r="6" spans="1:36" x14ac:dyDescent="0.25">
      <c r="A6" s="2"/>
      <c r="B6" s="2"/>
      <c r="C6" s="2"/>
      <c r="D6" s="2"/>
      <c r="E6" s="2" t="s">
        <v>11</v>
      </c>
      <c r="F6" s="6">
        <v>17234</v>
      </c>
      <c r="G6" s="7"/>
      <c r="H6" s="6">
        <v>54195</v>
      </c>
      <c r="I6" s="7"/>
      <c r="J6" s="6">
        <f t="shared" si="0"/>
        <v>-36961</v>
      </c>
      <c r="K6" s="7"/>
      <c r="L6" s="8">
        <f t="shared" si="1"/>
        <v>0.318</v>
      </c>
      <c r="M6" s="7"/>
      <c r="N6" s="6">
        <v>32985</v>
      </c>
      <c r="O6" s="7"/>
      <c r="P6" s="6">
        <v>54195</v>
      </c>
      <c r="Q6" s="7"/>
      <c r="R6" s="6">
        <f t="shared" si="2"/>
        <v>-21210</v>
      </c>
      <c r="S6" s="7"/>
      <c r="T6" s="8">
        <f t="shared" si="3"/>
        <v>0.60863999999999996</v>
      </c>
      <c r="U6" s="7"/>
      <c r="V6" s="6">
        <v>62889</v>
      </c>
      <c r="W6" s="7"/>
      <c r="X6" s="6">
        <v>64195</v>
      </c>
      <c r="Y6" s="7"/>
      <c r="Z6" s="6">
        <f t="shared" si="4"/>
        <v>-1306</v>
      </c>
      <c r="AA6" s="7"/>
      <c r="AB6" s="8">
        <f t="shared" si="5"/>
        <v>0.97965999999999998</v>
      </c>
      <c r="AC6" s="7"/>
      <c r="AD6" s="6">
        <f t="shared" si="6"/>
        <v>113108</v>
      </c>
      <c r="AE6" s="7"/>
      <c r="AF6" s="6">
        <f t="shared" si="7"/>
        <v>172585</v>
      </c>
      <c r="AG6" s="7"/>
      <c r="AH6" s="6">
        <f t="shared" si="8"/>
        <v>-59477</v>
      </c>
      <c r="AI6" s="7"/>
      <c r="AJ6" s="8">
        <f t="shared" si="9"/>
        <v>0.65537999999999996</v>
      </c>
    </row>
    <row r="7" spans="1:36" x14ac:dyDescent="0.25">
      <c r="A7" s="2"/>
      <c r="B7" s="2"/>
      <c r="C7" s="2"/>
      <c r="D7" s="2"/>
      <c r="E7" s="2" t="s">
        <v>12</v>
      </c>
      <c r="F7" s="6">
        <v>2421</v>
      </c>
      <c r="G7" s="7"/>
      <c r="H7" s="6">
        <v>5774</v>
      </c>
      <c r="I7" s="7"/>
      <c r="J7" s="6">
        <f t="shared" si="0"/>
        <v>-3353</v>
      </c>
      <c r="K7" s="7"/>
      <c r="L7" s="8">
        <f t="shared" si="1"/>
        <v>0.41929</v>
      </c>
      <c r="M7" s="7"/>
      <c r="N7" s="6">
        <v>4581</v>
      </c>
      <c r="O7" s="7"/>
      <c r="P7" s="6">
        <v>10929</v>
      </c>
      <c r="Q7" s="7"/>
      <c r="R7" s="6">
        <f t="shared" si="2"/>
        <v>-6348</v>
      </c>
      <c r="S7" s="7"/>
      <c r="T7" s="8">
        <f t="shared" si="3"/>
        <v>0.41915999999999998</v>
      </c>
      <c r="U7" s="7"/>
      <c r="V7" s="6">
        <v>14981</v>
      </c>
      <c r="W7" s="7"/>
      <c r="X7" s="6">
        <v>10692</v>
      </c>
      <c r="Y7" s="7"/>
      <c r="Z7" s="6">
        <f t="shared" si="4"/>
        <v>4289</v>
      </c>
      <c r="AA7" s="7"/>
      <c r="AB7" s="8">
        <f t="shared" si="5"/>
        <v>1.4011400000000001</v>
      </c>
      <c r="AC7" s="7"/>
      <c r="AD7" s="6">
        <f t="shared" si="6"/>
        <v>21983</v>
      </c>
      <c r="AE7" s="7"/>
      <c r="AF7" s="6">
        <f t="shared" si="7"/>
        <v>27395</v>
      </c>
      <c r="AG7" s="7"/>
      <c r="AH7" s="6">
        <f t="shared" si="8"/>
        <v>-5412</v>
      </c>
      <c r="AI7" s="7"/>
      <c r="AJ7" s="8">
        <f t="shared" si="9"/>
        <v>0.80245</v>
      </c>
    </row>
    <row r="8" spans="1:36" x14ac:dyDescent="0.25">
      <c r="A8" s="2"/>
      <c r="B8" s="2"/>
      <c r="C8" s="2"/>
      <c r="D8" s="2"/>
      <c r="E8" s="2" t="s">
        <v>13</v>
      </c>
      <c r="F8" s="6">
        <v>578</v>
      </c>
      <c r="G8" s="7"/>
      <c r="H8" s="6">
        <v>582</v>
      </c>
      <c r="I8" s="7"/>
      <c r="J8" s="6">
        <f t="shared" si="0"/>
        <v>-4</v>
      </c>
      <c r="K8" s="7"/>
      <c r="L8" s="8">
        <f t="shared" si="1"/>
        <v>0.99312999999999996</v>
      </c>
      <c r="M8" s="7"/>
      <c r="N8" s="6">
        <v>539</v>
      </c>
      <c r="O8" s="7"/>
      <c r="P8" s="6">
        <v>1558</v>
      </c>
      <c r="Q8" s="7"/>
      <c r="R8" s="6">
        <f t="shared" si="2"/>
        <v>-1019</v>
      </c>
      <c r="S8" s="7"/>
      <c r="T8" s="8">
        <f t="shared" si="3"/>
        <v>0.34595999999999999</v>
      </c>
      <c r="U8" s="7"/>
      <c r="V8" s="6">
        <v>6877</v>
      </c>
      <c r="W8" s="7"/>
      <c r="X8" s="6">
        <v>3385</v>
      </c>
      <c r="Y8" s="7"/>
      <c r="Z8" s="6">
        <f t="shared" si="4"/>
        <v>3492</v>
      </c>
      <c r="AA8" s="7"/>
      <c r="AB8" s="8">
        <f t="shared" si="5"/>
        <v>2.0316100000000001</v>
      </c>
      <c r="AC8" s="7"/>
      <c r="AD8" s="6">
        <f t="shared" si="6"/>
        <v>7994</v>
      </c>
      <c r="AE8" s="7"/>
      <c r="AF8" s="6">
        <f t="shared" si="7"/>
        <v>5525</v>
      </c>
      <c r="AG8" s="7"/>
      <c r="AH8" s="6">
        <f t="shared" si="8"/>
        <v>2469</v>
      </c>
      <c r="AI8" s="7"/>
      <c r="AJ8" s="8">
        <f t="shared" si="9"/>
        <v>1.4468799999999999</v>
      </c>
    </row>
    <row r="9" spans="1:36" x14ac:dyDescent="0.25">
      <c r="A9" s="2"/>
      <c r="B9" s="2"/>
      <c r="C9" s="2"/>
      <c r="D9" s="2"/>
      <c r="E9" s="2" t="s">
        <v>14</v>
      </c>
      <c r="F9" s="6">
        <v>0</v>
      </c>
      <c r="G9" s="7"/>
      <c r="H9" s="6">
        <v>3419</v>
      </c>
      <c r="I9" s="7"/>
      <c r="J9" s="6">
        <f t="shared" si="0"/>
        <v>-3419</v>
      </c>
      <c r="K9" s="7"/>
      <c r="L9" s="8">
        <f t="shared" si="1"/>
        <v>0</v>
      </c>
      <c r="M9" s="7"/>
      <c r="N9" s="6">
        <v>0</v>
      </c>
      <c r="O9" s="7"/>
      <c r="P9" s="6">
        <v>3419</v>
      </c>
      <c r="Q9" s="7"/>
      <c r="R9" s="6">
        <f t="shared" si="2"/>
        <v>-3419</v>
      </c>
      <c r="S9" s="7"/>
      <c r="T9" s="8">
        <f t="shared" si="3"/>
        <v>0</v>
      </c>
      <c r="U9" s="7"/>
      <c r="V9" s="6">
        <v>1200</v>
      </c>
      <c r="W9" s="7"/>
      <c r="X9" s="6">
        <v>3419</v>
      </c>
      <c r="Y9" s="7"/>
      <c r="Z9" s="6">
        <f t="shared" si="4"/>
        <v>-2219</v>
      </c>
      <c r="AA9" s="7"/>
      <c r="AB9" s="8">
        <f t="shared" si="5"/>
        <v>0.35098000000000001</v>
      </c>
      <c r="AC9" s="7"/>
      <c r="AD9" s="6">
        <f t="shared" si="6"/>
        <v>1200</v>
      </c>
      <c r="AE9" s="7"/>
      <c r="AF9" s="6">
        <f t="shared" si="7"/>
        <v>10257</v>
      </c>
      <c r="AG9" s="7"/>
      <c r="AH9" s="6">
        <f t="shared" si="8"/>
        <v>-9057</v>
      </c>
      <c r="AI9" s="7"/>
      <c r="AJ9" s="8">
        <f t="shared" si="9"/>
        <v>0.11699</v>
      </c>
    </row>
    <row r="10" spans="1:36" ht="16.5" thickBot="1" x14ac:dyDescent="0.3">
      <c r="A10" s="2"/>
      <c r="B10" s="2"/>
      <c r="C10" s="2"/>
      <c r="D10" s="2"/>
      <c r="E10" s="2" t="s">
        <v>15</v>
      </c>
      <c r="F10" s="9">
        <v>84</v>
      </c>
      <c r="G10" s="7"/>
      <c r="H10" s="9">
        <v>971</v>
      </c>
      <c r="I10" s="7"/>
      <c r="J10" s="9">
        <f t="shared" si="0"/>
        <v>-887</v>
      </c>
      <c r="K10" s="7"/>
      <c r="L10" s="10">
        <f t="shared" si="1"/>
        <v>8.6510000000000004E-2</v>
      </c>
      <c r="M10" s="7"/>
      <c r="N10" s="9">
        <v>1219</v>
      </c>
      <c r="O10" s="7"/>
      <c r="P10" s="9">
        <v>1081</v>
      </c>
      <c r="Q10" s="7"/>
      <c r="R10" s="9">
        <f t="shared" si="2"/>
        <v>138</v>
      </c>
      <c r="S10" s="7"/>
      <c r="T10" s="10">
        <f t="shared" si="3"/>
        <v>1.1276600000000001</v>
      </c>
      <c r="U10" s="7"/>
      <c r="V10" s="9">
        <v>1053</v>
      </c>
      <c r="W10" s="7"/>
      <c r="X10" s="9">
        <v>1081</v>
      </c>
      <c r="Y10" s="7"/>
      <c r="Z10" s="9">
        <f t="shared" si="4"/>
        <v>-28</v>
      </c>
      <c r="AA10" s="7"/>
      <c r="AB10" s="10">
        <f t="shared" si="5"/>
        <v>0.97409999999999997</v>
      </c>
      <c r="AC10" s="7"/>
      <c r="AD10" s="9">
        <f t="shared" si="6"/>
        <v>2356</v>
      </c>
      <c r="AE10" s="7"/>
      <c r="AF10" s="9">
        <f t="shared" si="7"/>
        <v>3133</v>
      </c>
      <c r="AG10" s="7"/>
      <c r="AH10" s="9">
        <f t="shared" si="8"/>
        <v>-777</v>
      </c>
      <c r="AI10" s="7"/>
      <c r="AJ10" s="10">
        <f t="shared" si="9"/>
        <v>0.75199000000000005</v>
      </c>
    </row>
    <row r="11" spans="1:36" ht="16.5" thickBot="1" x14ac:dyDescent="0.3">
      <c r="A11" s="2"/>
      <c r="B11" s="2"/>
      <c r="C11" s="2"/>
      <c r="D11" s="2" t="s">
        <v>16</v>
      </c>
      <c r="E11" s="2"/>
      <c r="F11" s="11">
        <f>ROUND(SUM(F4:F10),5)</f>
        <v>88567</v>
      </c>
      <c r="G11" s="7"/>
      <c r="H11" s="11">
        <f>ROUND(SUM(H4:H10),5)</f>
        <v>128691</v>
      </c>
      <c r="I11" s="7"/>
      <c r="J11" s="11">
        <f t="shared" si="0"/>
        <v>-40124</v>
      </c>
      <c r="K11" s="7"/>
      <c r="L11" s="12">
        <f t="shared" si="1"/>
        <v>0.68820999999999999</v>
      </c>
      <c r="M11" s="7"/>
      <c r="N11" s="11">
        <f>ROUND(SUM(N4:N10),5)</f>
        <v>115574</v>
      </c>
      <c r="O11" s="7"/>
      <c r="P11" s="11">
        <f>ROUND(SUM(P4:P10),5)</f>
        <v>134932</v>
      </c>
      <c r="Q11" s="7"/>
      <c r="R11" s="11">
        <f t="shared" si="2"/>
        <v>-19358</v>
      </c>
      <c r="S11" s="7"/>
      <c r="T11" s="12">
        <f t="shared" si="3"/>
        <v>0.85653999999999997</v>
      </c>
      <c r="U11" s="7"/>
      <c r="V11" s="11">
        <f>ROUND(SUM(V4:V10),5)</f>
        <v>150250</v>
      </c>
      <c r="W11" s="7"/>
      <c r="X11" s="11">
        <f>ROUND(SUM(X4:X10),5)</f>
        <v>146522</v>
      </c>
      <c r="Y11" s="7"/>
      <c r="Z11" s="11">
        <f t="shared" si="4"/>
        <v>3728</v>
      </c>
      <c r="AA11" s="7"/>
      <c r="AB11" s="12">
        <f t="shared" si="5"/>
        <v>1.0254399999999999</v>
      </c>
      <c r="AC11" s="7"/>
      <c r="AD11" s="11">
        <f t="shared" si="6"/>
        <v>354391</v>
      </c>
      <c r="AE11" s="7"/>
      <c r="AF11" s="11">
        <f t="shared" si="7"/>
        <v>410145</v>
      </c>
      <c r="AG11" s="7"/>
      <c r="AH11" s="11">
        <f t="shared" si="8"/>
        <v>-55754</v>
      </c>
      <c r="AI11" s="7"/>
      <c r="AJ11" s="12">
        <f t="shared" si="9"/>
        <v>0.86406000000000005</v>
      </c>
    </row>
    <row r="12" spans="1:36" x14ac:dyDescent="0.25">
      <c r="A12" s="2"/>
      <c r="B12" s="2"/>
      <c r="C12" s="2" t="s">
        <v>17</v>
      </c>
      <c r="D12" s="2"/>
      <c r="E12" s="2"/>
      <c r="F12" s="6">
        <f>F11</f>
        <v>88567</v>
      </c>
      <c r="G12" s="7"/>
      <c r="H12" s="6">
        <f>H11</f>
        <v>128691</v>
      </c>
      <c r="I12" s="7"/>
      <c r="J12" s="6">
        <f t="shared" si="0"/>
        <v>-40124</v>
      </c>
      <c r="K12" s="7"/>
      <c r="L12" s="8">
        <f t="shared" si="1"/>
        <v>0.68820999999999999</v>
      </c>
      <c r="M12" s="7"/>
      <c r="N12" s="6">
        <f>N11</f>
        <v>115574</v>
      </c>
      <c r="O12" s="7"/>
      <c r="P12" s="6">
        <f>P11</f>
        <v>134932</v>
      </c>
      <c r="Q12" s="7"/>
      <c r="R12" s="6">
        <f t="shared" si="2"/>
        <v>-19358</v>
      </c>
      <c r="S12" s="7"/>
      <c r="T12" s="8">
        <f t="shared" si="3"/>
        <v>0.85653999999999997</v>
      </c>
      <c r="U12" s="7"/>
      <c r="V12" s="6">
        <f>V11</f>
        <v>150250</v>
      </c>
      <c r="W12" s="7"/>
      <c r="X12" s="6">
        <f>X11</f>
        <v>146522</v>
      </c>
      <c r="Y12" s="7"/>
      <c r="Z12" s="6">
        <f t="shared" si="4"/>
        <v>3728</v>
      </c>
      <c r="AA12" s="7"/>
      <c r="AB12" s="8">
        <f t="shared" si="5"/>
        <v>1.0254399999999999</v>
      </c>
      <c r="AC12" s="7"/>
      <c r="AD12" s="6">
        <f t="shared" si="6"/>
        <v>354391</v>
      </c>
      <c r="AE12" s="7"/>
      <c r="AF12" s="6">
        <f t="shared" si="7"/>
        <v>410145</v>
      </c>
      <c r="AG12" s="7"/>
      <c r="AH12" s="6">
        <f t="shared" si="8"/>
        <v>-55754</v>
      </c>
      <c r="AI12" s="7"/>
      <c r="AJ12" s="8">
        <f t="shared" si="9"/>
        <v>0.86406000000000005</v>
      </c>
    </row>
    <row r="13" spans="1:36" x14ac:dyDescent="0.25">
      <c r="A13" s="2"/>
      <c r="B13" s="2"/>
      <c r="C13" s="2"/>
      <c r="D13" s="2" t="s">
        <v>18</v>
      </c>
      <c r="E13" s="2"/>
      <c r="F13" s="6"/>
      <c r="G13" s="7"/>
      <c r="H13" s="6"/>
      <c r="I13" s="7"/>
      <c r="J13" s="6"/>
      <c r="K13" s="7"/>
      <c r="L13" s="8"/>
      <c r="M13" s="7"/>
      <c r="N13" s="6"/>
      <c r="O13" s="7"/>
      <c r="P13" s="6"/>
      <c r="Q13" s="7"/>
      <c r="R13" s="6"/>
      <c r="S13" s="7"/>
      <c r="T13" s="8"/>
      <c r="U13" s="7"/>
      <c r="V13" s="6"/>
      <c r="W13" s="7"/>
      <c r="X13" s="6"/>
      <c r="Y13" s="7"/>
      <c r="Z13" s="6"/>
      <c r="AA13" s="7"/>
      <c r="AB13" s="8"/>
      <c r="AC13" s="7"/>
      <c r="AD13" s="6"/>
      <c r="AE13" s="7"/>
      <c r="AF13" s="6"/>
      <c r="AG13" s="7"/>
      <c r="AH13" s="6"/>
      <c r="AI13" s="7"/>
      <c r="AJ13" s="8"/>
    </row>
    <row r="14" spans="1:36" x14ac:dyDescent="0.25">
      <c r="A14" s="2"/>
      <c r="B14" s="2"/>
      <c r="C14" s="2"/>
      <c r="D14" s="2"/>
      <c r="E14" s="2" t="s">
        <v>19</v>
      </c>
      <c r="F14" s="6">
        <v>13212</v>
      </c>
      <c r="G14" s="7"/>
      <c r="H14" s="6">
        <v>27160</v>
      </c>
      <c r="I14" s="7"/>
      <c r="J14" s="6">
        <f t="shared" ref="J14:J38" si="10">ROUND((F14-H14),5)</f>
        <v>-13948</v>
      </c>
      <c r="K14" s="7"/>
      <c r="L14" s="8">
        <f t="shared" ref="L14:L38" si="11">ROUND(IF(H14=0, IF(F14=0, 0, 1), F14/H14),5)</f>
        <v>0.48644999999999999</v>
      </c>
      <c r="M14" s="7"/>
      <c r="N14" s="6">
        <v>18024</v>
      </c>
      <c r="O14" s="7"/>
      <c r="P14" s="6">
        <v>27160</v>
      </c>
      <c r="Q14" s="7"/>
      <c r="R14" s="6">
        <f t="shared" ref="R14:R38" si="12">ROUND((N14-P14),5)</f>
        <v>-9136</v>
      </c>
      <c r="S14" s="7"/>
      <c r="T14" s="8">
        <f t="shared" ref="T14:T38" si="13">ROUND(IF(P14=0, IF(N14=0, 0, 1), N14/P14),5)</f>
        <v>0.66361999999999999</v>
      </c>
      <c r="U14" s="7"/>
      <c r="V14" s="6">
        <v>22016</v>
      </c>
      <c r="W14" s="7"/>
      <c r="X14" s="6">
        <v>27160</v>
      </c>
      <c r="Y14" s="7"/>
      <c r="Z14" s="6">
        <f t="shared" ref="Z14:Z38" si="14">ROUND((V14-X14),5)</f>
        <v>-5144</v>
      </c>
      <c r="AA14" s="7"/>
      <c r="AB14" s="8">
        <f t="shared" ref="AB14:AB38" si="15">ROUND(IF(X14=0, IF(V14=0, 0, 1), V14/X14),5)</f>
        <v>0.81059999999999999</v>
      </c>
      <c r="AC14" s="7"/>
      <c r="AD14" s="6">
        <f t="shared" ref="AD14:AD38" si="16">ROUND(F14+N14+V14,5)</f>
        <v>53252</v>
      </c>
      <c r="AE14" s="7"/>
      <c r="AF14" s="6">
        <f t="shared" ref="AF14:AF38" si="17">ROUND(H14+P14+X14,5)</f>
        <v>81480</v>
      </c>
      <c r="AG14" s="7"/>
      <c r="AH14" s="6">
        <f t="shared" ref="AH14:AH38" si="18">ROUND((AD14-AF14),5)</f>
        <v>-28228</v>
      </c>
      <c r="AI14" s="7"/>
      <c r="AJ14" s="8">
        <f t="shared" ref="AJ14:AJ38" si="19">ROUND(IF(AF14=0, IF(AD14=0, 0, 1), AD14/AF14),5)</f>
        <v>0.65356000000000003</v>
      </c>
    </row>
    <row r="15" spans="1:36" x14ac:dyDescent="0.25">
      <c r="A15" s="2"/>
      <c r="B15" s="2"/>
      <c r="C15" s="2"/>
      <c r="D15" s="2"/>
      <c r="E15" s="2" t="s">
        <v>20</v>
      </c>
      <c r="F15" s="6">
        <v>3940</v>
      </c>
      <c r="G15" s="7"/>
      <c r="H15" s="6">
        <v>12843</v>
      </c>
      <c r="I15" s="7"/>
      <c r="J15" s="6">
        <f t="shared" si="10"/>
        <v>-8903</v>
      </c>
      <c r="K15" s="7"/>
      <c r="L15" s="8">
        <f t="shared" si="11"/>
        <v>0.30678</v>
      </c>
      <c r="M15" s="7"/>
      <c r="N15" s="6">
        <v>7765</v>
      </c>
      <c r="O15" s="7"/>
      <c r="P15" s="6">
        <v>13169</v>
      </c>
      <c r="Q15" s="7"/>
      <c r="R15" s="6">
        <f t="shared" si="12"/>
        <v>-5404</v>
      </c>
      <c r="S15" s="7"/>
      <c r="T15" s="8">
        <f t="shared" si="13"/>
        <v>0.58964000000000005</v>
      </c>
      <c r="U15" s="7"/>
      <c r="V15" s="6">
        <v>12094</v>
      </c>
      <c r="W15" s="7"/>
      <c r="X15" s="6">
        <v>12822</v>
      </c>
      <c r="Y15" s="7"/>
      <c r="Z15" s="6">
        <f t="shared" si="14"/>
        <v>-728</v>
      </c>
      <c r="AA15" s="7"/>
      <c r="AB15" s="8">
        <f t="shared" si="15"/>
        <v>0.94321999999999995</v>
      </c>
      <c r="AC15" s="7"/>
      <c r="AD15" s="6">
        <f t="shared" si="16"/>
        <v>23799</v>
      </c>
      <c r="AE15" s="7"/>
      <c r="AF15" s="6">
        <f t="shared" si="17"/>
        <v>38834</v>
      </c>
      <c r="AG15" s="7"/>
      <c r="AH15" s="6">
        <f t="shared" si="18"/>
        <v>-15035</v>
      </c>
      <c r="AI15" s="7"/>
      <c r="AJ15" s="8">
        <f t="shared" si="19"/>
        <v>0.61284000000000005</v>
      </c>
    </row>
    <row r="16" spans="1:36" x14ac:dyDescent="0.25">
      <c r="A16" s="2"/>
      <c r="B16" s="2"/>
      <c r="C16" s="2"/>
      <c r="D16" s="2"/>
      <c r="E16" s="2" t="s">
        <v>21</v>
      </c>
      <c r="F16" s="6">
        <v>27627</v>
      </c>
      <c r="G16" s="7"/>
      <c r="H16" s="6">
        <v>29763</v>
      </c>
      <c r="I16" s="7"/>
      <c r="J16" s="6">
        <f t="shared" si="10"/>
        <v>-2136</v>
      </c>
      <c r="K16" s="7"/>
      <c r="L16" s="8">
        <f t="shared" si="11"/>
        <v>0.92823</v>
      </c>
      <c r="M16" s="7"/>
      <c r="N16" s="6">
        <v>27808</v>
      </c>
      <c r="O16" s="7"/>
      <c r="P16" s="6">
        <v>29763</v>
      </c>
      <c r="Q16" s="7"/>
      <c r="R16" s="6">
        <f t="shared" si="12"/>
        <v>-1955</v>
      </c>
      <c r="S16" s="7"/>
      <c r="T16" s="8">
        <f t="shared" si="13"/>
        <v>0.93430999999999997</v>
      </c>
      <c r="U16" s="7"/>
      <c r="V16" s="6">
        <v>25973</v>
      </c>
      <c r="W16" s="7"/>
      <c r="X16" s="6">
        <v>29763</v>
      </c>
      <c r="Y16" s="7"/>
      <c r="Z16" s="6">
        <f t="shared" si="14"/>
        <v>-3790</v>
      </c>
      <c r="AA16" s="7"/>
      <c r="AB16" s="8">
        <f t="shared" si="15"/>
        <v>0.87265999999999999</v>
      </c>
      <c r="AC16" s="7"/>
      <c r="AD16" s="6">
        <f t="shared" si="16"/>
        <v>81408</v>
      </c>
      <c r="AE16" s="7"/>
      <c r="AF16" s="6">
        <f t="shared" si="17"/>
        <v>89289</v>
      </c>
      <c r="AG16" s="7"/>
      <c r="AH16" s="6">
        <f t="shared" si="18"/>
        <v>-7881</v>
      </c>
      <c r="AI16" s="7"/>
      <c r="AJ16" s="8">
        <f t="shared" si="19"/>
        <v>0.91173999999999999</v>
      </c>
    </row>
    <row r="17" spans="1:36" x14ac:dyDescent="0.25">
      <c r="A17" s="2"/>
      <c r="B17" s="2"/>
      <c r="C17" s="2"/>
      <c r="D17" s="2"/>
      <c r="E17" s="2" t="s">
        <v>22</v>
      </c>
      <c r="F17" s="6">
        <v>20808</v>
      </c>
      <c r="G17" s="7"/>
      <c r="H17" s="6">
        <v>26078</v>
      </c>
      <c r="I17" s="7"/>
      <c r="J17" s="6">
        <f t="shared" si="10"/>
        <v>-5270</v>
      </c>
      <c r="K17" s="7"/>
      <c r="L17" s="8">
        <f t="shared" si="11"/>
        <v>0.79791000000000001</v>
      </c>
      <c r="M17" s="7"/>
      <c r="N17" s="6">
        <v>23718</v>
      </c>
      <c r="O17" s="7"/>
      <c r="P17" s="6">
        <v>26078</v>
      </c>
      <c r="Q17" s="7"/>
      <c r="R17" s="6">
        <f t="shared" si="12"/>
        <v>-2360</v>
      </c>
      <c r="S17" s="7"/>
      <c r="T17" s="8">
        <f t="shared" si="13"/>
        <v>0.90949999999999998</v>
      </c>
      <c r="U17" s="7"/>
      <c r="V17" s="6">
        <v>22512</v>
      </c>
      <c r="W17" s="7"/>
      <c r="X17" s="6">
        <v>26078</v>
      </c>
      <c r="Y17" s="7"/>
      <c r="Z17" s="6">
        <f t="shared" si="14"/>
        <v>-3566</v>
      </c>
      <c r="AA17" s="7"/>
      <c r="AB17" s="8">
        <f t="shared" si="15"/>
        <v>0.86326000000000003</v>
      </c>
      <c r="AC17" s="7"/>
      <c r="AD17" s="6">
        <f t="shared" si="16"/>
        <v>67038</v>
      </c>
      <c r="AE17" s="7"/>
      <c r="AF17" s="6">
        <f t="shared" si="17"/>
        <v>78234</v>
      </c>
      <c r="AG17" s="7"/>
      <c r="AH17" s="6">
        <f t="shared" si="18"/>
        <v>-11196</v>
      </c>
      <c r="AI17" s="7"/>
      <c r="AJ17" s="8">
        <f t="shared" si="19"/>
        <v>0.85689000000000004</v>
      </c>
    </row>
    <row r="18" spans="1:36" x14ac:dyDescent="0.25">
      <c r="A18" s="2"/>
      <c r="B18" s="2"/>
      <c r="C18" s="2"/>
      <c r="D18" s="2"/>
      <c r="E18" s="2" t="s">
        <v>23</v>
      </c>
      <c r="F18" s="6">
        <v>1136</v>
      </c>
      <c r="G18" s="7"/>
      <c r="H18" s="6">
        <v>1775</v>
      </c>
      <c r="I18" s="7"/>
      <c r="J18" s="6">
        <f t="shared" si="10"/>
        <v>-639</v>
      </c>
      <c r="K18" s="7"/>
      <c r="L18" s="8">
        <f t="shared" si="11"/>
        <v>0.64</v>
      </c>
      <c r="M18" s="7"/>
      <c r="N18" s="6">
        <v>564</v>
      </c>
      <c r="O18" s="7"/>
      <c r="P18" s="6">
        <v>1775</v>
      </c>
      <c r="Q18" s="7"/>
      <c r="R18" s="6">
        <f t="shared" si="12"/>
        <v>-1211</v>
      </c>
      <c r="S18" s="7"/>
      <c r="T18" s="8">
        <f t="shared" si="13"/>
        <v>0.31774999999999998</v>
      </c>
      <c r="U18" s="7"/>
      <c r="V18" s="6">
        <v>1211</v>
      </c>
      <c r="W18" s="7"/>
      <c r="X18" s="6">
        <v>1775</v>
      </c>
      <c r="Y18" s="7"/>
      <c r="Z18" s="6">
        <f t="shared" si="14"/>
        <v>-564</v>
      </c>
      <c r="AA18" s="7"/>
      <c r="AB18" s="8">
        <f t="shared" si="15"/>
        <v>0.68225000000000002</v>
      </c>
      <c r="AC18" s="7"/>
      <c r="AD18" s="6">
        <f t="shared" si="16"/>
        <v>2911</v>
      </c>
      <c r="AE18" s="7"/>
      <c r="AF18" s="6">
        <f t="shared" si="17"/>
        <v>5325</v>
      </c>
      <c r="AG18" s="7"/>
      <c r="AH18" s="6">
        <f t="shared" si="18"/>
        <v>-2414</v>
      </c>
      <c r="AI18" s="7"/>
      <c r="AJ18" s="8">
        <f t="shared" si="19"/>
        <v>0.54666999999999999</v>
      </c>
    </row>
    <row r="19" spans="1:36" x14ac:dyDescent="0.25">
      <c r="A19" s="2"/>
      <c r="B19" s="2"/>
      <c r="C19" s="2"/>
      <c r="D19" s="2"/>
      <c r="E19" s="2" t="s">
        <v>24</v>
      </c>
      <c r="F19" s="6">
        <v>0</v>
      </c>
      <c r="G19" s="7"/>
      <c r="H19" s="6">
        <v>3966</v>
      </c>
      <c r="I19" s="7"/>
      <c r="J19" s="6">
        <f t="shared" si="10"/>
        <v>-3966</v>
      </c>
      <c r="K19" s="7"/>
      <c r="L19" s="8">
        <f t="shared" si="11"/>
        <v>0</v>
      </c>
      <c r="M19" s="7"/>
      <c r="N19" s="6">
        <v>1400</v>
      </c>
      <c r="O19" s="7"/>
      <c r="P19" s="6">
        <v>3966</v>
      </c>
      <c r="Q19" s="7"/>
      <c r="R19" s="6">
        <f t="shared" si="12"/>
        <v>-2566</v>
      </c>
      <c r="S19" s="7"/>
      <c r="T19" s="8">
        <f t="shared" si="13"/>
        <v>0.35299999999999998</v>
      </c>
      <c r="U19" s="7"/>
      <c r="V19" s="6">
        <v>2115</v>
      </c>
      <c r="W19" s="7"/>
      <c r="X19" s="6">
        <v>3966</v>
      </c>
      <c r="Y19" s="7"/>
      <c r="Z19" s="6">
        <f t="shared" si="14"/>
        <v>-1851</v>
      </c>
      <c r="AA19" s="7"/>
      <c r="AB19" s="8">
        <f t="shared" si="15"/>
        <v>0.53327999999999998</v>
      </c>
      <c r="AC19" s="7"/>
      <c r="AD19" s="6">
        <f t="shared" si="16"/>
        <v>3515</v>
      </c>
      <c r="AE19" s="7"/>
      <c r="AF19" s="6">
        <f t="shared" si="17"/>
        <v>11898</v>
      </c>
      <c r="AG19" s="7"/>
      <c r="AH19" s="6">
        <f t="shared" si="18"/>
        <v>-8383</v>
      </c>
      <c r="AI19" s="7"/>
      <c r="AJ19" s="8">
        <f t="shared" si="19"/>
        <v>0.29543000000000003</v>
      </c>
    </row>
    <row r="20" spans="1:36" x14ac:dyDescent="0.25">
      <c r="A20" s="2"/>
      <c r="B20" s="2"/>
      <c r="C20" s="2"/>
      <c r="D20" s="2"/>
      <c r="E20" s="2" t="s">
        <v>25</v>
      </c>
      <c r="F20" s="6">
        <v>24106</v>
      </c>
      <c r="G20" s="7"/>
      <c r="H20" s="6">
        <v>23976</v>
      </c>
      <c r="I20" s="7"/>
      <c r="J20" s="6">
        <f t="shared" si="10"/>
        <v>130</v>
      </c>
      <c r="K20" s="7"/>
      <c r="L20" s="8">
        <f t="shared" si="11"/>
        <v>1.00542</v>
      </c>
      <c r="M20" s="7"/>
      <c r="N20" s="6">
        <v>26073</v>
      </c>
      <c r="O20" s="7"/>
      <c r="P20" s="6">
        <v>23976</v>
      </c>
      <c r="Q20" s="7"/>
      <c r="R20" s="6">
        <f t="shared" si="12"/>
        <v>2097</v>
      </c>
      <c r="S20" s="7"/>
      <c r="T20" s="8">
        <f t="shared" si="13"/>
        <v>1.0874600000000001</v>
      </c>
      <c r="U20" s="7"/>
      <c r="V20" s="6">
        <v>23241</v>
      </c>
      <c r="W20" s="7"/>
      <c r="X20" s="6">
        <v>23976</v>
      </c>
      <c r="Y20" s="7"/>
      <c r="Z20" s="6">
        <f t="shared" si="14"/>
        <v>-735</v>
      </c>
      <c r="AA20" s="7"/>
      <c r="AB20" s="8">
        <f t="shared" si="15"/>
        <v>0.96933999999999998</v>
      </c>
      <c r="AC20" s="7"/>
      <c r="AD20" s="6">
        <f t="shared" si="16"/>
        <v>73420</v>
      </c>
      <c r="AE20" s="7"/>
      <c r="AF20" s="6">
        <f t="shared" si="17"/>
        <v>71928</v>
      </c>
      <c r="AG20" s="7"/>
      <c r="AH20" s="6">
        <f t="shared" si="18"/>
        <v>1492</v>
      </c>
      <c r="AI20" s="7"/>
      <c r="AJ20" s="8">
        <f t="shared" si="19"/>
        <v>1.02074</v>
      </c>
    </row>
    <row r="21" spans="1:36" x14ac:dyDescent="0.25">
      <c r="A21" s="2"/>
      <c r="B21" s="2"/>
      <c r="C21" s="2"/>
      <c r="D21" s="2"/>
      <c r="E21" s="2" t="s">
        <v>26</v>
      </c>
      <c r="F21" s="6">
        <v>2372</v>
      </c>
      <c r="G21" s="7"/>
      <c r="H21" s="6">
        <v>1456</v>
      </c>
      <c r="I21" s="7"/>
      <c r="J21" s="6">
        <f t="shared" si="10"/>
        <v>916</v>
      </c>
      <c r="K21" s="7"/>
      <c r="L21" s="8">
        <f t="shared" si="11"/>
        <v>1.6291199999999999</v>
      </c>
      <c r="M21" s="7"/>
      <c r="N21" s="6">
        <v>1730</v>
      </c>
      <c r="O21" s="7"/>
      <c r="P21" s="6">
        <v>1456</v>
      </c>
      <c r="Q21" s="7"/>
      <c r="R21" s="6">
        <f t="shared" si="12"/>
        <v>274</v>
      </c>
      <c r="S21" s="7"/>
      <c r="T21" s="8">
        <f t="shared" si="13"/>
        <v>1.1881900000000001</v>
      </c>
      <c r="U21" s="7"/>
      <c r="V21" s="6">
        <v>1472</v>
      </c>
      <c r="W21" s="7"/>
      <c r="X21" s="6">
        <v>1456</v>
      </c>
      <c r="Y21" s="7"/>
      <c r="Z21" s="6">
        <f t="shared" si="14"/>
        <v>16</v>
      </c>
      <c r="AA21" s="7"/>
      <c r="AB21" s="8">
        <f t="shared" si="15"/>
        <v>1.0109900000000001</v>
      </c>
      <c r="AC21" s="7"/>
      <c r="AD21" s="6">
        <f t="shared" si="16"/>
        <v>5574</v>
      </c>
      <c r="AE21" s="7"/>
      <c r="AF21" s="6">
        <f t="shared" si="17"/>
        <v>4368</v>
      </c>
      <c r="AG21" s="7"/>
      <c r="AH21" s="6">
        <f t="shared" si="18"/>
        <v>1206</v>
      </c>
      <c r="AI21" s="7"/>
      <c r="AJ21" s="8">
        <f t="shared" si="19"/>
        <v>1.2761</v>
      </c>
    </row>
    <row r="22" spans="1:36" x14ac:dyDescent="0.25">
      <c r="A22" s="2"/>
      <c r="B22" s="2"/>
      <c r="C22" s="2"/>
      <c r="D22" s="2"/>
      <c r="E22" s="2" t="s">
        <v>27</v>
      </c>
      <c r="F22" s="6">
        <v>338</v>
      </c>
      <c r="G22" s="7"/>
      <c r="H22" s="6">
        <v>122</v>
      </c>
      <c r="I22" s="7"/>
      <c r="J22" s="6">
        <f t="shared" si="10"/>
        <v>216</v>
      </c>
      <c r="K22" s="7"/>
      <c r="L22" s="8">
        <f t="shared" si="11"/>
        <v>2.7704900000000001</v>
      </c>
      <c r="M22" s="7"/>
      <c r="N22" s="6">
        <v>0</v>
      </c>
      <c r="O22" s="7"/>
      <c r="P22" s="6">
        <v>122</v>
      </c>
      <c r="Q22" s="7"/>
      <c r="R22" s="6">
        <f t="shared" si="12"/>
        <v>-122</v>
      </c>
      <c r="S22" s="7"/>
      <c r="T22" s="8">
        <f t="shared" si="13"/>
        <v>0</v>
      </c>
      <c r="U22" s="7"/>
      <c r="V22" s="6">
        <v>17</v>
      </c>
      <c r="W22" s="7"/>
      <c r="X22" s="6">
        <v>122</v>
      </c>
      <c r="Y22" s="7"/>
      <c r="Z22" s="6">
        <f t="shared" si="14"/>
        <v>-105</v>
      </c>
      <c r="AA22" s="7"/>
      <c r="AB22" s="8">
        <f t="shared" si="15"/>
        <v>0.13933999999999999</v>
      </c>
      <c r="AC22" s="7"/>
      <c r="AD22" s="6">
        <f t="shared" si="16"/>
        <v>355</v>
      </c>
      <c r="AE22" s="7"/>
      <c r="AF22" s="6">
        <f t="shared" si="17"/>
        <v>366</v>
      </c>
      <c r="AG22" s="7"/>
      <c r="AH22" s="6">
        <f t="shared" si="18"/>
        <v>-11</v>
      </c>
      <c r="AI22" s="7"/>
      <c r="AJ22" s="8">
        <f t="shared" si="19"/>
        <v>0.96994999999999998</v>
      </c>
    </row>
    <row r="23" spans="1:36" x14ac:dyDescent="0.25">
      <c r="A23" s="2"/>
      <c r="B23" s="2"/>
      <c r="C23" s="2"/>
      <c r="D23" s="2"/>
      <c r="E23" s="2" t="s">
        <v>28</v>
      </c>
      <c r="F23" s="6">
        <v>388</v>
      </c>
      <c r="G23" s="7"/>
      <c r="H23" s="6">
        <v>1941</v>
      </c>
      <c r="I23" s="7"/>
      <c r="J23" s="6">
        <f t="shared" si="10"/>
        <v>-1553</v>
      </c>
      <c r="K23" s="7"/>
      <c r="L23" s="8">
        <f t="shared" si="11"/>
        <v>0.19989999999999999</v>
      </c>
      <c r="M23" s="7"/>
      <c r="N23" s="6">
        <v>0</v>
      </c>
      <c r="O23" s="7"/>
      <c r="P23" s="6">
        <v>1941</v>
      </c>
      <c r="Q23" s="7"/>
      <c r="R23" s="6">
        <f t="shared" si="12"/>
        <v>-1941</v>
      </c>
      <c r="S23" s="7"/>
      <c r="T23" s="8">
        <f t="shared" si="13"/>
        <v>0</v>
      </c>
      <c r="U23" s="7"/>
      <c r="V23" s="6">
        <v>911</v>
      </c>
      <c r="W23" s="7"/>
      <c r="X23" s="6">
        <v>1941</v>
      </c>
      <c r="Y23" s="7"/>
      <c r="Z23" s="6">
        <f t="shared" si="14"/>
        <v>-1030</v>
      </c>
      <c r="AA23" s="7"/>
      <c r="AB23" s="8">
        <f t="shared" si="15"/>
        <v>0.46934999999999999</v>
      </c>
      <c r="AC23" s="7"/>
      <c r="AD23" s="6">
        <f t="shared" si="16"/>
        <v>1299</v>
      </c>
      <c r="AE23" s="7"/>
      <c r="AF23" s="6">
        <f t="shared" si="17"/>
        <v>5823</v>
      </c>
      <c r="AG23" s="7"/>
      <c r="AH23" s="6">
        <f t="shared" si="18"/>
        <v>-4524</v>
      </c>
      <c r="AI23" s="7"/>
      <c r="AJ23" s="8">
        <f t="shared" si="19"/>
        <v>0.22308</v>
      </c>
    </row>
    <row r="24" spans="1:36" x14ac:dyDescent="0.25">
      <c r="A24" s="2"/>
      <c r="B24" s="2"/>
      <c r="C24" s="2"/>
      <c r="D24" s="2"/>
      <c r="E24" s="2" t="s">
        <v>29</v>
      </c>
      <c r="F24" s="6">
        <v>5419</v>
      </c>
      <c r="G24" s="7"/>
      <c r="H24" s="6">
        <v>5963</v>
      </c>
      <c r="I24" s="7"/>
      <c r="J24" s="6">
        <f t="shared" si="10"/>
        <v>-544</v>
      </c>
      <c r="K24" s="7"/>
      <c r="L24" s="8">
        <f t="shared" si="11"/>
        <v>0.90876999999999997</v>
      </c>
      <c r="M24" s="7"/>
      <c r="N24" s="6">
        <v>2681</v>
      </c>
      <c r="O24" s="7"/>
      <c r="P24" s="6">
        <v>5963</v>
      </c>
      <c r="Q24" s="7"/>
      <c r="R24" s="6">
        <f t="shared" si="12"/>
        <v>-3282</v>
      </c>
      <c r="S24" s="7"/>
      <c r="T24" s="8">
        <f t="shared" si="13"/>
        <v>0.44961000000000001</v>
      </c>
      <c r="U24" s="7"/>
      <c r="V24" s="6">
        <v>7627</v>
      </c>
      <c r="W24" s="7"/>
      <c r="X24" s="6">
        <v>5963</v>
      </c>
      <c r="Y24" s="7"/>
      <c r="Z24" s="6">
        <f t="shared" si="14"/>
        <v>1664</v>
      </c>
      <c r="AA24" s="7"/>
      <c r="AB24" s="8">
        <f t="shared" si="15"/>
        <v>1.27905</v>
      </c>
      <c r="AC24" s="7"/>
      <c r="AD24" s="6">
        <f t="shared" si="16"/>
        <v>15727</v>
      </c>
      <c r="AE24" s="7"/>
      <c r="AF24" s="6">
        <f t="shared" si="17"/>
        <v>17889</v>
      </c>
      <c r="AG24" s="7"/>
      <c r="AH24" s="6">
        <f t="shared" si="18"/>
        <v>-2162</v>
      </c>
      <c r="AI24" s="7"/>
      <c r="AJ24" s="8">
        <f t="shared" si="19"/>
        <v>0.87914000000000003</v>
      </c>
    </row>
    <row r="25" spans="1:36" x14ac:dyDescent="0.25">
      <c r="A25" s="2"/>
      <c r="B25" s="2"/>
      <c r="C25" s="2"/>
      <c r="D25" s="2"/>
      <c r="E25" s="2" t="s">
        <v>30</v>
      </c>
      <c r="F25" s="6">
        <v>65</v>
      </c>
      <c r="G25" s="7"/>
      <c r="H25" s="6">
        <v>32</v>
      </c>
      <c r="I25" s="7"/>
      <c r="J25" s="6">
        <f t="shared" si="10"/>
        <v>33</v>
      </c>
      <c r="K25" s="7"/>
      <c r="L25" s="8">
        <f t="shared" si="11"/>
        <v>2.03125</v>
      </c>
      <c r="M25" s="7"/>
      <c r="N25" s="6">
        <v>108</v>
      </c>
      <c r="O25" s="7"/>
      <c r="P25" s="6">
        <v>32</v>
      </c>
      <c r="Q25" s="7"/>
      <c r="R25" s="6">
        <f t="shared" si="12"/>
        <v>76</v>
      </c>
      <c r="S25" s="7"/>
      <c r="T25" s="8">
        <f t="shared" si="13"/>
        <v>3.375</v>
      </c>
      <c r="U25" s="7"/>
      <c r="V25" s="6">
        <v>91</v>
      </c>
      <c r="W25" s="7"/>
      <c r="X25" s="6">
        <v>32</v>
      </c>
      <c r="Y25" s="7"/>
      <c r="Z25" s="6">
        <f t="shared" si="14"/>
        <v>59</v>
      </c>
      <c r="AA25" s="7"/>
      <c r="AB25" s="8">
        <f t="shared" si="15"/>
        <v>2.84375</v>
      </c>
      <c r="AC25" s="7"/>
      <c r="AD25" s="6">
        <f t="shared" si="16"/>
        <v>264</v>
      </c>
      <c r="AE25" s="7"/>
      <c r="AF25" s="6">
        <f t="shared" si="17"/>
        <v>96</v>
      </c>
      <c r="AG25" s="7"/>
      <c r="AH25" s="6">
        <f t="shared" si="18"/>
        <v>168</v>
      </c>
      <c r="AI25" s="7"/>
      <c r="AJ25" s="8">
        <f t="shared" si="19"/>
        <v>2.75</v>
      </c>
    </row>
    <row r="26" spans="1:36" x14ac:dyDescent="0.25">
      <c r="A26" s="2"/>
      <c r="B26" s="2"/>
      <c r="C26" s="2"/>
      <c r="D26" s="2"/>
      <c r="E26" s="2" t="s">
        <v>31</v>
      </c>
      <c r="F26" s="6">
        <v>160</v>
      </c>
      <c r="G26" s="7"/>
      <c r="H26" s="6">
        <v>262</v>
      </c>
      <c r="I26" s="7"/>
      <c r="J26" s="6">
        <f t="shared" si="10"/>
        <v>-102</v>
      </c>
      <c r="K26" s="7"/>
      <c r="L26" s="8">
        <f t="shared" si="11"/>
        <v>0.61068999999999996</v>
      </c>
      <c r="M26" s="7"/>
      <c r="N26" s="6">
        <v>48</v>
      </c>
      <c r="O26" s="7"/>
      <c r="P26" s="6">
        <v>262</v>
      </c>
      <c r="Q26" s="7"/>
      <c r="R26" s="6">
        <f t="shared" si="12"/>
        <v>-214</v>
      </c>
      <c r="S26" s="7"/>
      <c r="T26" s="8">
        <f t="shared" si="13"/>
        <v>0.18321000000000001</v>
      </c>
      <c r="U26" s="7"/>
      <c r="V26" s="6">
        <v>0</v>
      </c>
      <c r="W26" s="7"/>
      <c r="X26" s="6">
        <v>262</v>
      </c>
      <c r="Y26" s="7"/>
      <c r="Z26" s="6">
        <f t="shared" si="14"/>
        <v>-262</v>
      </c>
      <c r="AA26" s="7"/>
      <c r="AB26" s="8">
        <f t="shared" si="15"/>
        <v>0</v>
      </c>
      <c r="AC26" s="7"/>
      <c r="AD26" s="6">
        <f t="shared" si="16"/>
        <v>208</v>
      </c>
      <c r="AE26" s="7"/>
      <c r="AF26" s="6">
        <f t="shared" si="17"/>
        <v>786</v>
      </c>
      <c r="AG26" s="7"/>
      <c r="AH26" s="6">
        <f t="shared" si="18"/>
        <v>-578</v>
      </c>
      <c r="AI26" s="7"/>
      <c r="AJ26" s="8">
        <f t="shared" si="19"/>
        <v>0.26462999999999998</v>
      </c>
    </row>
    <row r="27" spans="1:36" x14ac:dyDescent="0.25">
      <c r="A27" s="2"/>
      <c r="B27" s="2"/>
      <c r="C27" s="2"/>
      <c r="D27" s="2"/>
      <c r="E27" s="2" t="s">
        <v>32</v>
      </c>
      <c r="F27" s="6">
        <v>620</v>
      </c>
      <c r="G27" s="7"/>
      <c r="H27" s="6">
        <v>198</v>
      </c>
      <c r="I27" s="7"/>
      <c r="J27" s="6">
        <f t="shared" si="10"/>
        <v>422</v>
      </c>
      <c r="K27" s="7"/>
      <c r="L27" s="8">
        <f t="shared" si="11"/>
        <v>3.13131</v>
      </c>
      <c r="M27" s="7"/>
      <c r="N27" s="6">
        <v>0</v>
      </c>
      <c r="O27" s="7"/>
      <c r="P27" s="6">
        <v>198</v>
      </c>
      <c r="Q27" s="7"/>
      <c r="R27" s="6">
        <f t="shared" si="12"/>
        <v>-198</v>
      </c>
      <c r="S27" s="7"/>
      <c r="T27" s="8">
        <f t="shared" si="13"/>
        <v>0</v>
      </c>
      <c r="U27" s="7"/>
      <c r="V27" s="6">
        <v>0</v>
      </c>
      <c r="W27" s="7"/>
      <c r="X27" s="6">
        <v>198</v>
      </c>
      <c r="Y27" s="7"/>
      <c r="Z27" s="6">
        <f t="shared" si="14"/>
        <v>-198</v>
      </c>
      <c r="AA27" s="7"/>
      <c r="AB27" s="8">
        <f t="shared" si="15"/>
        <v>0</v>
      </c>
      <c r="AC27" s="7"/>
      <c r="AD27" s="6">
        <f t="shared" si="16"/>
        <v>620</v>
      </c>
      <c r="AE27" s="7"/>
      <c r="AF27" s="6">
        <f t="shared" si="17"/>
        <v>594</v>
      </c>
      <c r="AG27" s="7"/>
      <c r="AH27" s="6">
        <f t="shared" si="18"/>
        <v>26</v>
      </c>
      <c r="AI27" s="7"/>
      <c r="AJ27" s="8">
        <f t="shared" si="19"/>
        <v>1.0437700000000001</v>
      </c>
    </row>
    <row r="28" spans="1:36" x14ac:dyDescent="0.25">
      <c r="A28" s="2"/>
      <c r="B28" s="2"/>
      <c r="C28" s="2"/>
      <c r="D28" s="2"/>
      <c r="E28" s="2" t="s">
        <v>33</v>
      </c>
      <c r="F28" s="6">
        <v>992</v>
      </c>
      <c r="G28" s="7"/>
      <c r="H28" s="6">
        <v>176</v>
      </c>
      <c r="I28" s="7"/>
      <c r="J28" s="6">
        <f t="shared" si="10"/>
        <v>816</v>
      </c>
      <c r="K28" s="7"/>
      <c r="L28" s="8">
        <f t="shared" si="11"/>
        <v>5.6363599999999998</v>
      </c>
      <c r="M28" s="7"/>
      <c r="N28" s="6">
        <v>0</v>
      </c>
      <c r="O28" s="7"/>
      <c r="P28" s="6">
        <v>176</v>
      </c>
      <c r="Q28" s="7"/>
      <c r="R28" s="6">
        <f t="shared" si="12"/>
        <v>-176</v>
      </c>
      <c r="S28" s="7"/>
      <c r="T28" s="8">
        <f t="shared" si="13"/>
        <v>0</v>
      </c>
      <c r="U28" s="7"/>
      <c r="V28" s="6">
        <v>0</v>
      </c>
      <c r="W28" s="7"/>
      <c r="X28" s="6">
        <v>176</v>
      </c>
      <c r="Y28" s="7"/>
      <c r="Z28" s="6">
        <f t="shared" si="14"/>
        <v>-176</v>
      </c>
      <c r="AA28" s="7"/>
      <c r="AB28" s="8">
        <f t="shared" si="15"/>
        <v>0</v>
      </c>
      <c r="AC28" s="7"/>
      <c r="AD28" s="6">
        <f t="shared" si="16"/>
        <v>992</v>
      </c>
      <c r="AE28" s="7"/>
      <c r="AF28" s="6">
        <f t="shared" si="17"/>
        <v>528</v>
      </c>
      <c r="AG28" s="7"/>
      <c r="AH28" s="6">
        <f t="shared" si="18"/>
        <v>464</v>
      </c>
      <c r="AI28" s="7"/>
      <c r="AJ28" s="8">
        <f t="shared" si="19"/>
        <v>1.87879</v>
      </c>
    </row>
    <row r="29" spans="1:36" x14ac:dyDescent="0.25">
      <c r="A29" s="2"/>
      <c r="B29" s="2"/>
      <c r="C29" s="2"/>
      <c r="D29" s="2"/>
      <c r="E29" s="2" t="s">
        <v>34</v>
      </c>
      <c r="F29" s="6">
        <v>0</v>
      </c>
      <c r="G29" s="7"/>
      <c r="H29" s="6">
        <v>43</v>
      </c>
      <c r="I29" s="7"/>
      <c r="J29" s="6">
        <f t="shared" si="10"/>
        <v>-43</v>
      </c>
      <c r="K29" s="7"/>
      <c r="L29" s="8">
        <f t="shared" si="11"/>
        <v>0</v>
      </c>
      <c r="M29" s="7"/>
      <c r="N29" s="6">
        <v>3243</v>
      </c>
      <c r="O29" s="7"/>
      <c r="P29" s="6">
        <v>43</v>
      </c>
      <c r="Q29" s="7"/>
      <c r="R29" s="6">
        <f t="shared" si="12"/>
        <v>3200</v>
      </c>
      <c r="S29" s="7"/>
      <c r="T29" s="8">
        <f t="shared" si="13"/>
        <v>75.418599999999998</v>
      </c>
      <c r="U29" s="7"/>
      <c r="V29" s="6">
        <v>139</v>
      </c>
      <c r="W29" s="7"/>
      <c r="X29" s="6">
        <v>43</v>
      </c>
      <c r="Y29" s="7"/>
      <c r="Z29" s="6">
        <f t="shared" si="14"/>
        <v>96</v>
      </c>
      <c r="AA29" s="7"/>
      <c r="AB29" s="8">
        <f t="shared" si="15"/>
        <v>3.2325599999999999</v>
      </c>
      <c r="AC29" s="7"/>
      <c r="AD29" s="6">
        <f t="shared" si="16"/>
        <v>3382</v>
      </c>
      <c r="AE29" s="7"/>
      <c r="AF29" s="6">
        <f t="shared" si="17"/>
        <v>129</v>
      </c>
      <c r="AG29" s="7"/>
      <c r="AH29" s="6">
        <f t="shared" si="18"/>
        <v>3253</v>
      </c>
      <c r="AI29" s="7"/>
      <c r="AJ29" s="8">
        <f t="shared" si="19"/>
        <v>26.21705</v>
      </c>
    </row>
    <row r="30" spans="1:36" x14ac:dyDescent="0.25">
      <c r="A30" s="2"/>
      <c r="B30" s="2"/>
      <c r="C30" s="2"/>
      <c r="D30" s="2"/>
      <c r="E30" s="2" t="s">
        <v>35</v>
      </c>
      <c r="F30" s="6">
        <v>4173</v>
      </c>
      <c r="G30" s="7"/>
      <c r="H30" s="6">
        <v>2638</v>
      </c>
      <c r="I30" s="7"/>
      <c r="J30" s="6">
        <f t="shared" si="10"/>
        <v>1535</v>
      </c>
      <c r="K30" s="7"/>
      <c r="L30" s="8">
        <f t="shared" si="11"/>
        <v>1.58188</v>
      </c>
      <c r="M30" s="7"/>
      <c r="N30" s="6">
        <v>2787</v>
      </c>
      <c r="O30" s="7"/>
      <c r="P30" s="6">
        <v>2638</v>
      </c>
      <c r="Q30" s="7"/>
      <c r="R30" s="6">
        <f t="shared" si="12"/>
        <v>149</v>
      </c>
      <c r="S30" s="7"/>
      <c r="T30" s="8">
        <f t="shared" si="13"/>
        <v>1.0564800000000001</v>
      </c>
      <c r="U30" s="7"/>
      <c r="V30" s="6">
        <v>2788</v>
      </c>
      <c r="W30" s="7"/>
      <c r="X30" s="6">
        <v>2638</v>
      </c>
      <c r="Y30" s="7"/>
      <c r="Z30" s="6">
        <f t="shared" si="14"/>
        <v>150</v>
      </c>
      <c r="AA30" s="7"/>
      <c r="AB30" s="8">
        <f t="shared" si="15"/>
        <v>1.0568599999999999</v>
      </c>
      <c r="AC30" s="7"/>
      <c r="AD30" s="6">
        <f t="shared" si="16"/>
        <v>9748</v>
      </c>
      <c r="AE30" s="7"/>
      <c r="AF30" s="6">
        <f t="shared" si="17"/>
        <v>7914</v>
      </c>
      <c r="AG30" s="7"/>
      <c r="AH30" s="6">
        <f t="shared" si="18"/>
        <v>1834</v>
      </c>
      <c r="AI30" s="7"/>
      <c r="AJ30" s="8">
        <f t="shared" si="19"/>
        <v>1.2317400000000001</v>
      </c>
    </row>
    <row r="31" spans="1:36" x14ac:dyDescent="0.25">
      <c r="A31" s="2"/>
      <c r="B31" s="2"/>
      <c r="C31" s="2"/>
      <c r="D31" s="2"/>
      <c r="E31" s="2" t="s">
        <v>36</v>
      </c>
      <c r="F31" s="6">
        <v>1607</v>
      </c>
      <c r="G31" s="7"/>
      <c r="H31" s="6">
        <v>3224</v>
      </c>
      <c r="I31" s="7"/>
      <c r="J31" s="6">
        <f t="shared" si="10"/>
        <v>-1617</v>
      </c>
      <c r="K31" s="7"/>
      <c r="L31" s="8">
        <f t="shared" si="11"/>
        <v>0.49845</v>
      </c>
      <c r="M31" s="7"/>
      <c r="N31" s="6">
        <v>1870</v>
      </c>
      <c r="O31" s="7"/>
      <c r="P31" s="6">
        <v>3224</v>
      </c>
      <c r="Q31" s="7"/>
      <c r="R31" s="6">
        <f t="shared" si="12"/>
        <v>-1354</v>
      </c>
      <c r="S31" s="7"/>
      <c r="T31" s="8">
        <f t="shared" si="13"/>
        <v>0.58001999999999998</v>
      </c>
      <c r="U31" s="7"/>
      <c r="V31" s="6">
        <v>5226</v>
      </c>
      <c r="W31" s="7"/>
      <c r="X31" s="6">
        <v>3224</v>
      </c>
      <c r="Y31" s="7"/>
      <c r="Z31" s="6">
        <f t="shared" si="14"/>
        <v>2002</v>
      </c>
      <c r="AA31" s="7"/>
      <c r="AB31" s="8">
        <f t="shared" si="15"/>
        <v>1.62097</v>
      </c>
      <c r="AC31" s="7"/>
      <c r="AD31" s="6">
        <f t="shared" si="16"/>
        <v>8703</v>
      </c>
      <c r="AE31" s="7"/>
      <c r="AF31" s="6">
        <f t="shared" si="17"/>
        <v>9672</v>
      </c>
      <c r="AG31" s="7"/>
      <c r="AH31" s="6">
        <f t="shared" si="18"/>
        <v>-969</v>
      </c>
      <c r="AI31" s="7"/>
      <c r="AJ31" s="8">
        <f t="shared" si="19"/>
        <v>0.89981</v>
      </c>
    </row>
    <row r="32" spans="1:36" x14ac:dyDescent="0.25">
      <c r="A32" s="2"/>
      <c r="B32" s="2"/>
      <c r="C32" s="2"/>
      <c r="D32" s="2"/>
      <c r="E32" s="2" t="s">
        <v>37</v>
      </c>
      <c r="F32" s="6">
        <v>2826</v>
      </c>
      <c r="G32" s="7"/>
      <c r="H32" s="6">
        <v>2878</v>
      </c>
      <c r="I32" s="7"/>
      <c r="J32" s="6">
        <f t="shared" si="10"/>
        <v>-52</v>
      </c>
      <c r="K32" s="7"/>
      <c r="L32" s="8">
        <f t="shared" si="11"/>
        <v>0.98192999999999997</v>
      </c>
      <c r="M32" s="7"/>
      <c r="N32" s="6">
        <v>2151</v>
      </c>
      <c r="O32" s="7"/>
      <c r="P32" s="6">
        <v>2878</v>
      </c>
      <c r="Q32" s="7"/>
      <c r="R32" s="6">
        <f t="shared" si="12"/>
        <v>-727</v>
      </c>
      <c r="S32" s="7"/>
      <c r="T32" s="8">
        <f t="shared" si="13"/>
        <v>0.74739</v>
      </c>
      <c r="U32" s="7"/>
      <c r="V32" s="6">
        <v>3090</v>
      </c>
      <c r="W32" s="7"/>
      <c r="X32" s="6">
        <v>2878</v>
      </c>
      <c r="Y32" s="7"/>
      <c r="Z32" s="6">
        <f t="shared" si="14"/>
        <v>212</v>
      </c>
      <c r="AA32" s="7"/>
      <c r="AB32" s="8">
        <f t="shared" si="15"/>
        <v>1.0736600000000001</v>
      </c>
      <c r="AC32" s="7"/>
      <c r="AD32" s="6">
        <f t="shared" si="16"/>
        <v>8067</v>
      </c>
      <c r="AE32" s="7"/>
      <c r="AF32" s="6">
        <f t="shared" si="17"/>
        <v>8634</v>
      </c>
      <c r="AG32" s="7"/>
      <c r="AH32" s="6">
        <f t="shared" si="18"/>
        <v>-567</v>
      </c>
      <c r="AI32" s="7"/>
      <c r="AJ32" s="8">
        <f t="shared" si="19"/>
        <v>0.93432999999999999</v>
      </c>
    </row>
    <row r="33" spans="1:36" x14ac:dyDescent="0.25">
      <c r="A33" s="2"/>
      <c r="B33" s="2"/>
      <c r="C33" s="2"/>
      <c r="D33" s="2"/>
      <c r="E33" s="2" t="s">
        <v>38</v>
      </c>
      <c r="F33" s="6">
        <v>1365</v>
      </c>
      <c r="G33" s="7"/>
      <c r="H33" s="6">
        <v>1492</v>
      </c>
      <c r="I33" s="7"/>
      <c r="J33" s="6">
        <f t="shared" si="10"/>
        <v>-127</v>
      </c>
      <c r="K33" s="7"/>
      <c r="L33" s="8">
        <f t="shared" si="11"/>
        <v>0.91488000000000003</v>
      </c>
      <c r="M33" s="7"/>
      <c r="N33" s="6">
        <v>1820</v>
      </c>
      <c r="O33" s="7"/>
      <c r="P33" s="6">
        <v>1492</v>
      </c>
      <c r="Q33" s="7"/>
      <c r="R33" s="6">
        <f t="shared" si="12"/>
        <v>328</v>
      </c>
      <c r="S33" s="7"/>
      <c r="T33" s="8">
        <f t="shared" si="13"/>
        <v>1.21984</v>
      </c>
      <c r="U33" s="7"/>
      <c r="V33" s="6">
        <v>2285</v>
      </c>
      <c r="W33" s="7"/>
      <c r="X33" s="6">
        <v>1492</v>
      </c>
      <c r="Y33" s="7"/>
      <c r="Z33" s="6">
        <f t="shared" si="14"/>
        <v>793</v>
      </c>
      <c r="AA33" s="7"/>
      <c r="AB33" s="8">
        <f t="shared" si="15"/>
        <v>1.5315000000000001</v>
      </c>
      <c r="AC33" s="7"/>
      <c r="AD33" s="6">
        <f t="shared" si="16"/>
        <v>5470</v>
      </c>
      <c r="AE33" s="7"/>
      <c r="AF33" s="6">
        <f t="shared" si="17"/>
        <v>4476</v>
      </c>
      <c r="AG33" s="7"/>
      <c r="AH33" s="6">
        <f t="shared" si="18"/>
        <v>994</v>
      </c>
      <c r="AI33" s="7"/>
      <c r="AJ33" s="8">
        <f t="shared" si="19"/>
        <v>1.22207</v>
      </c>
    </row>
    <row r="34" spans="1:36" x14ac:dyDescent="0.25">
      <c r="A34" s="2"/>
      <c r="B34" s="2"/>
      <c r="C34" s="2"/>
      <c r="D34" s="2"/>
      <c r="E34" s="2" t="s">
        <v>39</v>
      </c>
      <c r="F34" s="6">
        <v>444</v>
      </c>
      <c r="G34" s="7"/>
      <c r="H34" s="6">
        <v>404</v>
      </c>
      <c r="I34" s="7"/>
      <c r="J34" s="6">
        <f t="shared" si="10"/>
        <v>40</v>
      </c>
      <c r="K34" s="7"/>
      <c r="L34" s="8">
        <f t="shared" si="11"/>
        <v>1.09901</v>
      </c>
      <c r="M34" s="7"/>
      <c r="N34" s="6">
        <v>231</v>
      </c>
      <c r="O34" s="7"/>
      <c r="P34" s="6">
        <v>404</v>
      </c>
      <c r="Q34" s="7"/>
      <c r="R34" s="6">
        <f t="shared" si="12"/>
        <v>-173</v>
      </c>
      <c r="S34" s="7"/>
      <c r="T34" s="8">
        <f t="shared" si="13"/>
        <v>0.57177999999999995</v>
      </c>
      <c r="U34" s="7"/>
      <c r="V34" s="6">
        <v>243</v>
      </c>
      <c r="W34" s="7"/>
      <c r="X34" s="6">
        <v>404</v>
      </c>
      <c r="Y34" s="7"/>
      <c r="Z34" s="6">
        <f t="shared" si="14"/>
        <v>-161</v>
      </c>
      <c r="AA34" s="7"/>
      <c r="AB34" s="8">
        <f t="shared" si="15"/>
        <v>0.60148999999999997</v>
      </c>
      <c r="AC34" s="7"/>
      <c r="AD34" s="6">
        <f t="shared" si="16"/>
        <v>918</v>
      </c>
      <c r="AE34" s="7"/>
      <c r="AF34" s="6">
        <f t="shared" si="17"/>
        <v>1212</v>
      </c>
      <c r="AG34" s="7"/>
      <c r="AH34" s="6">
        <f t="shared" si="18"/>
        <v>-294</v>
      </c>
      <c r="AI34" s="7"/>
      <c r="AJ34" s="8">
        <f t="shared" si="19"/>
        <v>0.75743000000000005</v>
      </c>
    </row>
    <row r="35" spans="1:36" x14ac:dyDescent="0.25">
      <c r="A35" s="2"/>
      <c r="B35" s="2"/>
      <c r="C35" s="2"/>
      <c r="D35" s="2"/>
      <c r="E35" s="2" t="s">
        <v>40</v>
      </c>
      <c r="F35" s="6">
        <v>0</v>
      </c>
      <c r="G35" s="7"/>
      <c r="H35" s="6">
        <v>167</v>
      </c>
      <c r="I35" s="7"/>
      <c r="J35" s="6">
        <f t="shared" si="10"/>
        <v>-167</v>
      </c>
      <c r="K35" s="7"/>
      <c r="L35" s="8">
        <f t="shared" si="11"/>
        <v>0</v>
      </c>
      <c r="M35" s="7"/>
      <c r="N35" s="6">
        <v>6942</v>
      </c>
      <c r="O35" s="7"/>
      <c r="P35" s="6">
        <v>7667</v>
      </c>
      <c r="Q35" s="7"/>
      <c r="R35" s="6">
        <f t="shared" si="12"/>
        <v>-725</v>
      </c>
      <c r="S35" s="7"/>
      <c r="T35" s="8">
        <f t="shared" si="13"/>
        <v>0.90544000000000002</v>
      </c>
      <c r="U35" s="7"/>
      <c r="V35" s="6">
        <v>0</v>
      </c>
      <c r="W35" s="7"/>
      <c r="X35" s="6">
        <v>167</v>
      </c>
      <c r="Y35" s="7"/>
      <c r="Z35" s="6">
        <f t="shared" si="14"/>
        <v>-167</v>
      </c>
      <c r="AA35" s="7"/>
      <c r="AB35" s="8">
        <f t="shared" si="15"/>
        <v>0</v>
      </c>
      <c r="AC35" s="7"/>
      <c r="AD35" s="6">
        <f t="shared" si="16"/>
        <v>6942</v>
      </c>
      <c r="AE35" s="7"/>
      <c r="AF35" s="6">
        <f t="shared" si="17"/>
        <v>8001</v>
      </c>
      <c r="AG35" s="7"/>
      <c r="AH35" s="6">
        <f t="shared" si="18"/>
        <v>-1059</v>
      </c>
      <c r="AI35" s="7"/>
      <c r="AJ35" s="8">
        <f t="shared" si="19"/>
        <v>0.86763999999999997</v>
      </c>
    </row>
    <row r="36" spans="1:36" ht="16.5" thickBot="1" x14ac:dyDescent="0.3">
      <c r="A36" s="2"/>
      <c r="B36" s="2"/>
      <c r="C36" s="2"/>
      <c r="D36" s="2"/>
      <c r="E36" s="2" t="s">
        <v>41</v>
      </c>
      <c r="F36" s="9">
        <v>4204</v>
      </c>
      <c r="G36" s="7"/>
      <c r="H36" s="9">
        <v>5059</v>
      </c>
      <c r="I36" s="7"/>
      <c r="J36" s="9">
        <f t="shared" si="10"/>
        <v>-855</v>
      </c>
      <c r="K36" s="7"/>
      <c r="L36" s="10">
        <f t="shared" si="11"/>
        <v>0.83099000000000001</v>
      </c>
      <c r="M36" s="7"/>
      <c r="N36" s="9">
        <v>3504</v>
      </c>
      <c r="O36" s="7"/>
      <c r="P36" s="9">
        <v>5049</v>
      </c>
      <c r="Q36" s="7"/>
      <c r="R36" s="9">
        <f t="shared" si="12"/>
        <v>-1545</v>
      </c>
      <c r="S36" s="7"/>
      <c r="T36" s="10">
        <f t="shared" si="13"/>
        <v>0.69399999999999995</v>
      </c>
      <c r="U36" s="7"/>
      <c r="V36" s="9">
        <v>4001</v>
      </c>
      <c r="W36" s="7"/>
      <c r="X36" s="9">
        <v>5049</v>
      </c>
      <c r="Y36" s="7"/>
      <c r="Z36" s="9">
        <f t="shared" si="14"/>
        <v>-1048</v>
      </c>
      <c r="AA36" s="7"/>
      <c r="AB36" s="10">
        <f t="shared" si="15"/>
        <v>0.79242999999999997</v>
      </c>
      <c r="AC36" s="7"/>
      <c r="AD36" s="9">
        <f t="shared" si="16"/>
        <v>11709</v>
      </c>
      <c r="AE36" s="7"/>
      <c r="AF36" s="9">
        <f t="shared" si="17"/>
        <v>15157</v>
      </c>
      <c r="AG36" s="7"/>
      <c r="AH36" s="9">
        <f t="shared" si="18"/>
        <v>-3448</v>
      </c>
      <c r="AI36" s="7"/>
      <c r="AJ36" s="10">
        <f t="shared" si="19"/>
        <v>0.77251000000000003</v>
      </c>
    </row>
    <row r="37" spans="1:36" ht="16.5" thickBot="1" x14ac:dyDescent="0.3">
      <c r="A37" s="2"/>
      <c r="B37" s="2"/>
      <c r="C37" s="2"/>
      <c r="D37" s="2" t="s">
        <v>42</v>
      </c>
      <c r="E37" s="2"/>
      <c r="F37" s="11">
        <f>ROUND(SUM(F13:F36),5)</f>
        <v>115802</v>
      </c>
      <c r="G37" s="7"/>
      <c r="H37" s="11">
        <f>ROUND(SUM(H13:H36),5)</f>
        <v>151616</v>
      </c>
      <c r="I37" s="7"/>
      <c r="J37" s="11">
        <f t="shared" si="10"/>
        <v>-35814</v>
      </c>
      <c r="K37" s="7"/>
      <c r="L37" s="12">
        <f t="shared" si="11"/>
        <v>0.76378000000000001</v>
      </c>
      <c r="M37" s="7"/>
      <c r="N37" s="11">
        <f>ROUND(SUM(N13:N36),5)</f>
        <v>132467</v>
      </c>
      <c r="O37" s="7"/>
      <c r="P37" s="11">
        <f>ROUND(SUM(P13:P36),5)</f>
        <v>159432</v>
      </c>
      <c r="Q37" s="7"/>
      <c r="R37" s="11">
        <f t="shared" si="12"/>
        <v>-26965</v>
      </c>
      <c r="S37" s="7"/>
      <c r="T37" s="12">
        <f t="shared" si="13"/>
        <v>0.83087</v>
      </c>
      <c r="U37" s="7"/>
      <c r="V37" s="11">
        <f>ROUND(SUM(V13:V36),5)</f>
        <v>137052</v>
      </c>
      <c r="W37" s="7"/>
      <c r="X37" s="11">
        <f>ROUND(SUM(X13:X36),5)</f>
        <v>151585</v>
      </c>
      <c r="Y37" s="7"/>
      <c r="Z37" s="11">
        <f t="shared" si="14"/>
        <v>-14533</v>
      </c>
      <c r="AA37" s="7"/>
      <c r="AB37" s="12">
        <f t="shared" si="15"/>
        <v>0.90412999999999999</v>
      </c>
      <c r="AC37" s="7"/>
      <c r="AD37" s="11">
        <f t="shared" si="16"/>
        <v>385321</v>
      </c>
      <c r="AE37" s="7"/>
      <c r="AF37" s="11">
        <f t="shared" si="17"/>
        <v>462633</v>
      </c>
      <c r="AG37" s="7"/>
      <c r="AH37" s="11">
        <f t="shared" si="18"/>
        <v>-77312</v>
      </c>
      <c r="AI37" s="7"/>
      <c r="AJ37" s="12">
        <f t="shared" si="19"/>
        <v>0.83289000000000002</v>
      </c>
    </row>
    <row r="38" spans="1:36" ht="16.5" thickBot="1" x14ac:dyDescent="0.3">
      <c r="A38" s="2"/>
      <c r="B38" s="2" t="s">
        <v>43</v>
      </c>
      <c r="C38" s="2"/>
      <c r="D38" s="2"/>
      <c r="E38" s="2"/>
      <c r="F38" s="6">
        <f>ROUND(F3+F12-F37,5)</f>
        <v>-27235</v>
      </c>
      <c r="G38" s="7"/>
      <c r="H38" s="6">
        <f>ROUND(H3+H12-H37,5)</f>
        <v>-22925</v>
      </c>
      <c r="I38" s="7"/>
      <c r="J38" s="6">
        <f t="shared" si="10"/>
        <v>-4310</v>
      </c>
      <c r="K38" s="7"/>
      <c r="L38" s="8">
        <f t="shared" si="11"/>
        <v>1.1879999999999999</v>
      </c>
      <c r="M38" s="7"/>
      <c r="N38" s="6">
        <f>ROUND(N3+N12-N37,5)</f>
        <v>-16893</v>
      </c>
      <c r="O38" s="7"/>
      <c r="P38" s="6">
        <f>ROUND(P3+P12-P37,5)</f>
        <v>-24500</v>
      </c>
      <c r="Q38" s="7"/>
      <c r="R38" s="6">
        <f t="shared" si="12"/>
        <v>7607</v>
      </c>
      <c r="S38" s="7"/>
      <c r="T38" s="8">
        <f t="shared" si="13"/>
        <v>0.68950999999999996</v>
      </c>
      <c r="U38" s="7"/>
      <c r="V38" s="6">
        <f>ROUND(V3+V12-V37,5)</f>
        <v>13198</v>
      </c>
      <c r="W38" s="7"/>
      <c r="X38" s="6">
        <f>ROUND(X3+X12-X37,5)</f>
        <v>-5063</v>
      </c>
      <c r="Y38" s="7"/>
      <c r="Z38" s="6">
        <f t="shared" si="14"/>
        <v>18261</v>
      </c>
      <c r="AA38" s="7"/>
      <c r="AB38" s="8">
        <f t="shared" si="15"/>
        <v>-2.6067499999999999</v>
      </c>
      <c r="AC38" s="7"/>
      <c r="AD38" s="6">
        <f t="shared" si="16"/>
        <v>-30930</v>
      </c>
      <c r="AE38" s="7"/>
      <c r="AF38" s="6">
        <f t="shared" si="17"/>
        <v>-52488</v>
      </c>
      <c r="AG38" s="7"/>
      <c r="AH38" s="6">
        <f t="shared" si="18"/>
        <v>21558</v>
      </c>
      <c r="AI38" s="7"/>
      <c r="AJ38" s="8">
        <f t="shared" si="19"/>
        <v>0.58928000000000003</v>
      </c>
    </row>
    <row r="39" spans="1:36" hidden="1" x14ac:dyDescent="0.25">
      <c r="A39" s="2"/>
      <c r="B39" s="2" t="s">
        <v>44</v>
      </c>
      <c r="C39" s="2"/>
      <c r="D39" s="2"/>
      <c r="E39" s="2"/>
      <c r="F39" s="6"/>
      <c r="G39" s="7"/>
      <c r="H39" s="6"/>
      <c r="I39" s="7"/>
      <c r="J39" s="6"/>
      <c r="K39" s="7"/>
      <c r="L39" s="8"/>
      <c r="M39" s="7"/>
      <c r="N39" s="6"/>
      <c r="O39" s="7"/>
      <c r="P39" s="6"/>
      <c r="Q39" s="7"/>
      <c r="R39" s="6"/>
      <c r="S39" s="7"/>
      <c r="T39" s="8"/>
      <c r="U39" s="7"/>
      <c r="V39" s="6"/>
      <c r="W39" s="7"/>
      <c r="X39" s="6"/>
      <c r="Y39" s="7"/>
      <c r="Z39" s="6"/>
      <c r="AA39" s="7"/>
      <c r="AB39" s="8"/>
      <c r="AC39" s="7"/>
      <c r="AD39" s="6"/>
      <c r="AE39" s="7"/>
      <c r="AF39" s="6"/>
      <c r="AG39" s="7"/>
      <c r="AH39" s="6"/>
      <c r="AI39" s="7"/>
      <c r="AJ39" s="8"/>
    </row>
    <row r="40" spans="1:36" hidden="1" x14ac:dyDescent="0.25">
      <c r="A40" s="2"/>
      <c r="B40" s="2"/>
      <c r="C40" s="2" t="s">
        <v>45</v>
      </c>
      <c r="D40" s="2"/>
      <c r="E40" s="2"/>
      <c r="F40" s="6"/>
      <c r="G40" s="7"/>
      <c r="H40" s="6"/>
      <c r="I40" s="7"/>
      <c r="J40" s="6"/>
      <c r="K40" s="7"/>
      <c r="L40" s="8"/>
      <c r="M40" s="7"/>
      <c r="N40" s="6"/>
      <c r="O40" s="7"/>
      <c r="P40" s="6"/>
      <c r="Q40" s="7"/>
      <c r="R40" s="6"/>
      <c r="S40" s="7"/>
      <c r="T40" s="8"/>
      <c r="U40" s="7"/>
      <c r="V40" s="6"/>
      <c r="W40" s="7"/>
      <c r="X40" s="6"/>
      <c r="Y40" s="7"/>
      <c r="Z40" s="6"/>
      <c r="AA40" s="7"/>
      <c r="AB40" s="8"/>
      <c r="AC40" s="7"/>
      <c r="AD40" s="6"/>
      <c r="AE40" s="7"/>
      <c r="AF40" s="6"/>
      <c r="AG40" s="7"/>
      <c r="AH40" s="6"/>
      <c r="AI40" s="7"/>
      <c r="AJ40" s="8"/>
    </row>
    <row r="41" spans="1:36" hidden="1" x14ac:dyDescent="0.25">
      <c r="A41" s="2"/>
      <c r="B41" s="2"/>
      <c r="C41" s="2"/>
      <c r="D41" s="2" t="s">
        <v>46</v>
      </c>
      <c r="E41" s="2"/>
      <c r="F41" s="6">
        <v>1</v>
      </c>
      <c r="G41" s="7"/>
      <c r="H41" s="6">
        <v>0</v>
      </c>
      <c r="I41" s="7"/>
      <c r="J41" s="6">
        <f t="shared" ref="J41:J46" si="20">ROUND((F41-H41),5)</f>
        <v>1</v>
      </c>
      <c r="K41" s="7"/>
      <c r="L41" s="8">
        <f t="shared" ref="L41:L46" si="21">ROUND(IF(H41=0, IF(F41=0, 0, 1), F41/H41),5)</f>
        <v>1</v>
      </c>
      <c r="M41" s="7"/>
      <c r="N41" s="6">
        <v>2</v>
      </c>
      <c r="O41" s="7"/>
      <c r="P41" s="6">
        <v>0</v>
      </c>
      <c r="Q41" s="7"/>
      <c r="R41" s="6">
        <f t="shared" ref="R41:R46" si="22">ROUND((N41-P41),5)</f>
        <v>2</v>
      </c>
      <c r="S41" s="7"/>
      <c r="T41" s="8">
        <f t="shared" ref="T41:T46" si="23">ROUND(IF(P41=0, IF(N41=0, 0, 1), N41/P41),5)</f>
        <v>1</v>
      </c>
      <c r="U41" s="7"/>
      <c r="V41" s="6">
        <v>0</v>
      </c>
      <c r="W41" s="7"/>
      <c r="X41" s="6">
        <v>0</v>
      </c>
      <c r="Y41" s="7"/>
      <c r="Z41" s="6">
        <f t="shared" ref="Z41:Z46" si="24">ROUND((V41-X41),5)</f>
        <v>0</v>
      </c>
      <c r="AA41" s="7"/>
      <c r="AB41" s="8">
        <f t="shared" ref="AB41:AB46" si="25">ROUND(IF(X41=0, IF(V41=0, 0, 1), V41/X41),5)</f>
        <v>0</v>
      </c>
      <c r="AC41" s="7"/>
      <c r="AD41" s="6">
        <f>ROUND(F41+N41+V41,5)</f>
        <v>3</v>
      </c>
      <c r="AE41" s="7"/>
      <c r="AF41" s="6">
        <f>ROUND(H41+P41+X41,5)</f>
        <v>0</v>
      </c>
      <c r="AG41" s="7"/>
      <c r="AH41" s="6">
        <f t="shared" ref="AH41:AH46" si="26">ROUND((AD41-AF41),5)</f>
        <v>3</v>
      </c>
      <c r="AI41" s="7"/>
      <c r="AJ41" s="8">
        <f t="shared" ref="AJ41:AJ46" si="27">ROUND(IF(AF41=0, IF(AD41=0, 0, 1), AD41/AF41),5)</f>
        <v>1</v>
      </c>
    </row>
    <row r="42" spans="1:36" hidden="1" x14ac:dyDescent="0.25">
      <c r="A42" s="2"/>
      <c r="B42" s="2"/>
      <c r="C42" s="2"/>
      <c r="D42" s="2" t="s">
        <v>47</v>
      </c>
      <c r="E42" s="2"/>
      <c r="F42" s="6">
        <v>125</v>
      </c>
      <c r="G42" s="7"/>
      <c r="H42" s="6">
        <v>125</v>
      </c>
      <c r="I42" s="7"/>
      <c r="J42" s="6">
        <f t="shared" si="20"/>
        <v>0</v>
      </c>
      <c r="K42" s="7"/>
      <c r="L42" s="8">
        <f t="shared" si="21"/>
        <v>1</v>
      </c>
      <c r="M42" s="7"/>
      <c r="N42" s="6">
        <v>125</v>
      </c>
      <c r="O42" s="7"/>
      <c r="P42" s="6">
        <v>100</v>
      </c>
      <c r="Q42" s="7"/>
      <c r="R42" s="6">
        <f t="shared" si="22"/>
        <v>25</v>
      </c>
      <c r="S42" s="7"/>
      <c r="T42" s="8">
        <f t="shared" si="23"/>
        <v>1.25</v>
      </c>
      <c r="U42" s="7"/>
      <c r="V42" s="6">
        <v>125</v>
      </c>
      <c r="W42" s="7"/>
      <c r="X42" s="6">
        <v>100</v>
      </c>
      <c r="Y42" s="7"/>
      <c r="Z42" s="6">
        <f t="shared" si="24"/>
        <v>25</v>
      </c>
      <c r="AA42" s="7"/>
      <c r="AB42" s="8">
        <f t="shared" si="25"/>
        <v>1.25</v>
      </c>
      <c r="AC42" s="7"/>
      <c r="AD42" s="6">
        <f>ROUND(F42+N42+V42,5)</f>
        <v>375</v>
      </c>
      <c r="AE42" s="7"/>
      <c r="AF42" s="6">
        <f>ROUND(H42+P42+X42,5)</f>
        <v>325</v>
      </c>
      <c r="AG42" s="7"/>
      <c r="AH42" s="6">
        <f t="shared" si="26"/>
        <v>50</v>
      </c>
      <c r="AI42" s="7"/>
      <c r="AJ42" s="8">
        <f t="shared" si="27"/>
        <v>1.15385</v>
      </c>
    </row>
    <row r="43" spans="1:36" ht="16.5" hidden="1" thickBot="1" x14ac:dyDescent="0.3">
      <c r="A43" s="2"/>
      <c r="B43" s="2"/>
      <c r="C43" s="2"/>
      <c r="D43" s="2" t="s">
        <v>48</v>
      </c>
      <c r="E43" s="2"/>
      <c r="F43" s="13">
        <v>0</v>
      </c>
      <c r="G43" s="7"/>
      <c r="H43" s="13">
        <v>0</v>
      </c>
      <c r="I43" s="7"/>
      <c r="J43" s="13">
        <f t="shared" si="20"/>
        <v>0</v>
      </c>
      <c r="K43" s="7"/>
      <c r="L43" s="14">
        <f t="shared" si="21"/>
        <v>0</v>
      </c>
      <c r="M43" s="7"/>
      <c r="N43" s="13">
        <v>0</v>
      </c>
      <c r="O43" s="7"/>
      <c r="P43" s="13">
        <v>0</v>
      </c>
      <c r="Q43" s="7"/>
      <c r="R43" s="13">
        <f t="shared" si="22"/>
        <v>0</v>
      </c>
      <c r="S43" s="7"/>
      <c r="T43" s="14">
        <f t="shared" si="23"/>
        <v>0</v>
      </c>
      <c r="U43" s="7"/>
      <c r="V43" s="13">
        <v>2325</v>
      </c>
      <c r="W43" s="7"/>
      <c r="X43" s="13">
        <v>0</v>
      </c>
      <c r="Y43" s="7"/>
      <c r="Z43" s="13">
        <f t="shared" si="24"/>
        <v>2325</v>
      </c>
      <c r="AA43" s="7"/>
      <c r="AB43" s="14">
        <f t="shared" si="25"/>
        <v>1</v>
      </c>
      <c r="AC43" s="7"/>
      <c r="AD43" s="13">
        <f>ROUND(F43+N43+V43,5)</f>
        <v>2325</v>
      </c>
      <c r="AE43" s="7"/>
      <c r="AF43" s="13">
        <f>ROUND(H43+P43+X43,5)</f>
        <v>0</v>
      </c>
      <c r="AG43" s="7"/>
      <c r="AH43" s="13">
        <f t="shared" si="26"/>
        <v>2325</v>
      </c>
      <c r="AI43" s="7"/>
      <c r="AJ43" s="14">
        <f t="shared" si="27"/>
        <v>1</v>
      </c>
    </row>
    <row r="44" spans="1:36" ht="16.5" hidden="1" thickBot="1" x14ac:dyDescent="0.3">
      <c r="A44" s="2"/>
      <c r="B44" s="2"/>
      <c r="C44" s="2" t="s">
        <v>49</v>
      </c>
      <c r="D44" s="2"/>
      <c r="E44" s="2"/>
      <c r="F44" s="6">
        <f>ROUND(SUM(F40:F43),5)</f>
        <v>126</v>
      </c>
      <c r="G44" s="7"/>
      <c r="H44" s="6">
        <f>ROUND(SUM(H40:H43),5)</f>
        <v>125</v>
      </c>
      <c r="I44" s="7"/>
      <c r="J44" s="6">
        <f t="shared" si="20"/>
        <v>1</v>
      </c>
      <c r="K44" s="7"/>
      <c r="L44" s="8">
        <f t="shared" si="21"/>
        <v>1.008</v>
      </c>
      <c r="M44" s="7"/>
      <c r="N44" s="6">
        <f>ROUND(SUM(N40:N43),5)</f>
        <v>127</v>
      </c>
      <c r="O44" s="7"/>
      <c r="P44" s="6">
        <f>ROUND(SUM(P40:P43),5)</f>
        <v>100</v>
      </c>
      <c r="Q44" s="7"/>
      <c r="R44" s="6">
        <f t="shared" si="22"/>
        <v>27</v>
      </c>
      <c r="S44" s="7"/>
      <c r="T44" s="8">
        <f t="shared" si="23"/>
        <v>1.27</v>
      </c>
      <c r="U44" s="7"/>
      <c r="V44" s="6">
        <f>ROUND(SUM(V40:V43),5)</f>
        <v>2450</v>
      </c>
      <c r="W44" s="7"/>
      <c r="X44" s="6">
        <f>ROUND(SUM(X40:X43),5)</f>
        <v>100</v>
      </c>
      <c r="Y44" s="7"/>
      <c r="Z44" s="6">
        <f t="shared" si="24"/>
        <v>2350</v>
      </c>
      <c r="AA44" s="7"/>
      <c r="AB44" s="8">
        <f t="shared" si="25"/>
        <v>24.5</v>
      </c>
      <c r="AC44" s="7"/>
      <c r="AD44" s="6">
        <f>ROUND(F44+N44+V44,5)</f>
        <v>2703</v>
      </c>
      <c r="AE44" s="7"/>
      <c r="AF44" s="6">
        <f>ROUND(H44+P44+X44,5)</f>
        <v>325</v>
      </c>
      <c r="AG44" s="7"/>
      <c r="AH44" s="6">
        <f t="shared" si="26"/>
        <v>2378</v>
      </c>
      <c r="AI44" s="7"/>
      <c r="AJ44" s="8">
        <f t="shared" si="27"/>
        <v>8.3169199999999996</v>
      </c>
    </row>
    <row r="45" spans="1:36" ht="16.5" thickBot="1" x14ac:dyDescent="0.3">
      <c r="A45" s="2"/>
      <c r="B45" s="2" t="s">
        <v>50</v>
      </c>
      <c r="C45" s="2"/>
      <c r="D45" s="2"/>
      <c r="E45" s="2"/>
      <c r="F45" s="15" t="e">
        <f>ROUND(F39+F44-#REF!,5)</f>
        <v>#REF!</v>
      </c>
      <c r="G45" s="7"/>
      <c r="H45" s="15" t="e">
        <f>ROUND(H39+H44-#REF!,5)</f>
        <v>#REF!</v>
      </c>
      <c r="I45" s="7"/>
      <c r="J45" s="15" t="e">
        <f t="shared" si="20"/>
        <v>#REF!</v>
      </c>
      <c r="K45" s="7"/>
      <c r="L45" s="16" t="e">
        <f t="shared" si="21"/>
        <v>#REF!</v>
      </c>
      <c r="M45" s="7"/>
      <c r="N45" s="15" t="e">
        <f>ROUND(N39+N44-#REF!,5)</f>
        <v>#REF!</v>
      </c>
      <c r="O45" s="7"/>
      <c r="P45" s="15" t="e">
        <f>ROUND(P39+P44-#REF!,5)</f>
        <v>#REF!</v>
      </c>
      <c r="Q45" s="7"/>
      <c r="R45" s="15" t="e">
        <f t="shared" si="22"/>
        <v>#REF!</v>
      </c>
      <c r="S45" s="7"/>
      <c r="T45" s="16" t="e">
        <f t="shared" si="23"/>
        <v>#REF!</v>
      </c>
      <c r="U45" s="7"/>
      <c r="V45" s="15">
        <f>V44</f>
        <v>2450</v>
      </c>
      <c r="W45" s="7"/>
      <c r="X45" s="42">
        <f>X44</f>
        <v>100</v>
      </c>
      <c r="Y45" s="7"/>
      <c r="Z45" s="15">
        <f t="shared" si="24"/>
        <v>2350</v>
      </c>
      <c r="AA45" s="7"/>
      <c r="AB45" s="16">
        <f t="shared" si="25"/>
        <v>24.5</v>
      </c>
      <c r="AC45" s="7"/>
      <c r="AD45" s="42">
        <f>AD44</f>
        <v>2703</v>
      </c>
      <c r="AE45" s="7"/>
      <c r="AF45" s="42">
        <f>AF44</f>
        <v>325</v>
      </c>
      <c r="AG45" s="7"/>
      <c r="AH45" s="15">
        <f t="shared" si="26"/>
        <v>2378</v>
      </c>
      <c r="AI45" s="7"/>
      <c r="AJ45" s="16">
        <f t="shared" si="27"/>
        <v>8.3169199999999996</v>
      </c>
    </row>
    <row r="46" spans="1:36" s="19" customFormat="1" ht="16.5" thickBot="1" x14ac:dyDescent="0.3">
      <c r="A46" s="2" t="s">
        <v>51</v>
      </c>
      <c r="B46" s="2"/>
      <c r="C46" s="2"/>
      <c r="D46" s="2"/>
      <c r="E46" s="2"/>
      <c r="F46" s="17" t="e">
        <f>ROUND(F38+F45,5)</f>
        <v>#REF!</v>
      </c>
      <c r="G46" s="2"/>
      <c r="H46" s="17" t="e">
        <f>ROUND(H38+H45,5)</f>
        <v>#REF!</v>
      </c>
      <c r="I46" s="2"/>
      <c r="J46" s="17" t="e">
        <f t="shared" si="20"/>
        <v>#REF!</v>
      </c>
      <c r="K46" s="2"/>
      <c r="L46" s="18" t="e">
        <f t="shared" si="21"/>
        <v>#REF!</v>
      </c>
      <c r="M46" s="2"/>
      <c r="N46" s="17" t="e">
        <f>ROUND(N38+N45,5)</f>
        <v>#REF!</v>
      </c>
      <c r="O46" s="2"/>
      <c r="P46" s="17" t="e">
        <f>ROUND(P38+P45,5)</f>
        <v>#REF!</v>
      </c>
      <c r="Q46" s="2"/>
      <c r="R46" s="17" t="e">
        <f t="shared" si="22"/>
        <v>#REF!</v>
      </c>
      <c r="S46" s="2"/>
      <c r="T46" s="18" t="e">
        <f t="shared" si="23"/>
        <v>#REF!</v>
      </c>
      <c r="U46" s="2"/>
      <c r="V46" s="17">
        <f>V38+V45</f>
        <v>15648</v>
      </c>
      <c r="W46" s="2"/>
      <c r="X46" s="43">
        <f>X38+X45</f>
        <v>-4963</v>
      </c>
      <c r="Y46" s="2"/>
      <c r="Z46" s="17">
        <f t="shared" si="24"/>
        <v>20611</v>
      </c>
      <c r="AA46" s="2"/>
      <c r="AB46" s="18">
        <f t="shared" si="25"/>
        <v>-3.15293</v>
      </c>
      <c r="AC46" s="2"/>
      <c r="AD46" s="43">
        <f>AD38+AD45</f>
        <v>-28227</v>
      </c>
      <c r="AE46" s="2"/>
      <c r="AF46" s="43">
        <f>AF38+AF45</f>
        <v>-52163</v>
      </c>
      <c r="AG46" s="2"/>
      <c r="AH46" s="17">
        <f t="shared" si="26"/>
        <v>23936</v>
      </c>
      <c r="AI46" s="2"/>
      <c r="AJ46" s="18">
        <f t="shared" si="27"/>
        <v>0.54113</v>
      </c>
    </row>
    <row r="47" spans="1:36" ht="16.5" thickTop="1" x14ac:dyDescent="0.25"/>
  </sheetData>
  <pageMargins left="0.7" right="0.7" top="0.75" bottom="0.75" header="0.1" footer="0.3"/>
  <pageSetup scale="65" orientation="landscape" horizontalDpi="300" verticalDpi="300" r:id="rId1"/>
  <headerFooter>
    <oddHeader>&amp;L&amp;"Arial,Bold"&amp;12 11:35 AM
&amp;"Arial,Bold"&amp;12 04/24/22
&amp;"Arial,Bold"&amp;12 Accrual Basis&amp;C&amp;"Arial,Bold"&amp;12 Wild Oak Saddle Club
&amp;"Arial,Bold"&amp;14 Profit &amp;&amp; Loss Budget vs. Actual
&amp;"Arial,Bold"&amp;10 January through March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DA9F3-7170-46C6-942F-9D4EB16CE6C3}">
  <sheetPr codeName="Sheet3">
    <pageSetUpPr fitToPage="1"/>
  </sheetPr>
  <dimension ref="A1:N14"/>
  <sheetViews>
    <sheetView workbookViewId="0">
      <selection activeCell="N29" sqref="N29"/>
    </sheetView>
  </sheetViews>
  <sheetFormatPr defaultRowHeight="15.75" x14ac:dyDescent="0.25"/>
  <cols>
    <col min="1" max="4" width="3" style="19" customWidth="1"/>
    <col min="5" max="5" width="36" style="19" customWidth="1"/>
    <col min="6" max="6" width="19.140625" bestFit="1" customWidth="1"/>
    <col min="7" max="7" width="2.28515625" customWidth="1"/>
    <col min="8" max="8" width="24.5703125" bestFit="1" customWidth="1"/>
    <col min="9" max="9" width="2.28515625" customWidth="1"/>
    <col min="10" max="10" width="14.85546875" bestFit="1" customWidth="1"/>
    <col min="11" max="11" width="2.28515625" customWidth="1"/>
    <col min="12" max="12" width="20.28515625" bestFit="1" customWidth="1"/>
    <col min="13" max="13" width="2.28515625" customWidth="1"/>
    <col min="14" max="14" width="9.5703125" bestFit="1" customWidth="1"/>
  </cols>
  <sheetData>
    <row r="1" spans="1:14" s="23" customFormat="1" ht="16.5" thickBot="1" x14ac:dyDescent="0.3">
      <c r="A1" s="20"/>
      <c r="B1" s="20"/>
      <c r="C1" s="20"/>
      <c r="D1" s="20"/>
      <c r="E1" s="20"/>
      <c r="F1" s="27" t="s">
        <v>78</v>
      </c>
      <c r="G1" s="22"/>
      <c r="H1" s="27" t="s">
        <v>77</v>
      </c>
      <c r="I1" s="22"/>
      <c r="J1" s="27" t="s">
        <v>76</v>
      </c>
      <c r="K1" s="22"/>
      <c r="L1" s="27" t="s">
        <v>75</v>
      </c>
      <c r="M1" s="22"/>
      <c r="N1" s="27" t="s">
        <v>0</v>
      </c>
    </row>
    <row r="2" spans="1:14" ht="16.5" thickTop="1" x14ac:dyDescent="0.25">
      <c r="A2" s="2"/>
      <c r="B2" s="2" t="s">
        <v>8</v>
      </c>
      <c r="C2" s="2"/>
      <c r="D2" s="2"/>
      <c r="E2" s="2"/>
      <c r="F2" s="6"/>
      <c r="G2" s="7"/>
      <c r="H2" s="6"/>
      <c r="I2" s="7"/>
      <c r="J2" s="6"/>
      <c r="K2" s="7"/>
      <c r="L2" s="6"/>
      <c r="M2" s="7"/>
      <c r="N2" s="6"/>
    </row>
    <row r="3" spans="1:14" x14ac:dyDescent="0.25">
      <c r="A3" s="2"/>
      <c r="B3" s="2"/>
      <c r="C3" s="2"/>
      <c r="D3" s="2" t="s">
        <v>9</v>
      </c>
      <c r="E3" s="2"/>
      <c r="F3" s="6"/>
      <c r="G3" s="7"/>
      <c r="H3" s="6"/>
      <c r="I3" s="7"/>
      <c r="J3" s="6"/>
      <c r="K3" s="7"/>
      <c r="L3" s="6"/>
      <c r="M3" s="7"/>
      <c r="N3" s="6"/>
    </row>
    <row r="4" spans="1:14" x14ac:dyDescent="0.25">
      <c r="A4" s="2"/>
      <c r="B4" s="2"/>
      <c r="C4" s="2"/>
      <c r="D4" s="2"/>
      <c r="E4" s="2" t="s">
        <v>10</v>
      </c>
      <c r="F4" s="6">
        <v>0</v>
      </c>
      <c r="G4" s="7"/>
      <c r="H4" s="6">
        <v>0</v>
      </c>
      <c r="I4" s="7"/>
      <c r="J4" s="6">
        <v>0</v>
      </c>
      <c r="K4" s="7"/>
      <c r="L4" s="6">
        <v>207750</v>
      </c>
      <c r="M4" s="7"/>
      <c r="N4" s="6">
        <f t="shared" ref="N4:N10" si="0">ROUND(SUM(F4:L4),5)</f>
        <v>207750</v>
      </c>
    </row>
    <row r="5" spans="1:14" x14ac:dyDescent="0.25">
      <c r="A5" s="2"/>
      <c r="B5" s="2"/>
      <c r="C5" s="2"/>
      <c r="D5" s="2"/>
      <c r="E5" s="2" t="s">
        <v>11</v>
      </c>
      <c r="F5" s="6">
        <v>25266</v>
      </c>
      <c r="G5" s="7"/>
      <c r="H5" s="6">
        <v>3251</v>
      </c>
      <c r="I5" s="7"/>
      <c r="J5" s="6">
        <v>5250</v>
      </c>
      <c r="K5" s="7"/>
      <c r="L5" s="6">
        <v>79341</v>
      </c>
      <c r="M5" s="7"/>
      <c r="N5" s="6">
        <f t="shared" si="0"/>
        <v>113108</v>
      </c>
    </row>
    <row r="6" spans="1:14" x14ac:dyDescent="0.25">
      <c r="A6" s="2"/>
      <c r="B6" s="2"/>
      <c r="C6" s="2"/>
      <c r="D6" s="2"/>
      <c r="E6" s="2" t="s">
        <v>12</v>
      </c>
      <c r="F6" s="6">
        <v>7591</v>
      </c>
      <c r="G6" s="7"/>
      <c r="H6" s="6">
        <v>278</v>
      </c>
      <c r="I6" s="7"/>
      <c r="J6" s="6">
        <v>25</v>
      </c>
      <c r="K6" s="7"/>
      <c r="L6" s="6">
        <v>14089</v>
      </c>
      <c r="M6" s="7"/>
      <c r="N6" s="6">
        <f t="shared" si="0"/>
        <v>21983</v>
      </c>
    </row>
    <row r="7" spans="1:14" x14ac:dyDescent="0.25">
      <c r="A7" s="2"/>
      <c r="B7" s="2"/>
      <c r="C7" s="2"/>
      <c r="D7" s="2"/>
      <c r="E7" s="2" t="s">
        <v>13</v>
      </c>
      <c r="F7" s="6">
        <v>5374</v>
      </c>
      <c r="G7" s="7"/>
      <c r="H7" s="6">
        <v>0</v>
      </c>
      <c r="I7" s="7"/>
      <c r="J7" s="6">
        <v>0</v>
      </c>
      <c r="K7" s="7"/>
      <c r="L7" s="6">
        <v>2620</v>
      </c>
      <c r="M7" s="7"/>
      <c r="N7" s="6">
        <f t="shared" si="0"/>
        <v>7994</v>
      </c>
    </row>
    <row r="8" spans="1:14" x14ac:dyDescent="0.25">
      <c r="A8" s="2"/>
      <c r="B8" s="2"/>
      <c r="C8" s="2"/>
      <c r="D8" s="2"/>
      <c r="E8" s="2" t="s">
        <v>14</v>
      </c>
      <c r="F8" s="6">
        <v>1200</v>
      </c>
      <c r="G8" s="7"/>
      <c r="H8" s="6">
        <v>0</v>
      </c>
      <c r="I8" s="7"/>
      <c r="J8" s="6">
        <v>0</v>
      </c>
      <c r="K8" s="7"/>
      <c r="L8" s="6">
        <v>0</v>
      </c>
      <c r="M8" s="7"/>
      <c r="N8" s="6">
        <f t="shared" si="0"/>
        <v>1200</v>
      </c>
    </row>
    <row r="9" spans="1:14" ht="16.5" thickBot="1" x14ac:dyDescent="0.3">
      <c r="A9" s="2"/>
      <c r="B9" s="2"/>
      <c r="C9" s="2"/>
      <c r="D9" s="2"/>
      <c r="E9" s="2" t="s">
        <v>15</v>
      </c>
      <c r="F9" s="6">
        <v>1875</v>
      </c>
      <c r="G9" s="7"/>
      <c r="H9" s="6">
        <v>0</v>
      </c>
      <c r="I9" s="7"/>
      <c r="J9" s="6">
        <v>0</v>
      </c>
      <c r="K9" s="7"/>
      <c r="L9" s="6">
        <v>481</v>
      </c>
      <c r="M9" s="7"/>
      <c r="N9" s="6">
        <f t="shared" si="0"/>
        <v>2356</v>
      </c>
    </row>
    <row r="10" spans="1:14" x14ac:dyDescent="0.25">
      <c r="A10" s="2"/>
      <c r="B10" s="2"/>
      <c r="C10" s="2"/>
      <c r="D10" s="2" t="s">
        <v>16</v>
      </c>
      <c r="E10" s="2"/>
      <c r="F10" s="15">
        <f>ROUND(SUM(F3:F9),5)</f>
        <v>41306</v>
      </c>
      <c r="G10" s="7"/>
      <c r="H10" s="15">
        <f>ROUND(SUM(H3:H9),5)</f>
        <v>3529</v>
      </c>
      <c r="I10" s="7"/>
      <c r="J10" s="15">
        <f>ROUND(SUM(J3:J9),5)</f>
        <v>5275</v>
      </c>
      <c r="K10" s="7"/>
      <c r="L10" s="15">
        <f>ROUND(SUM(L3:L9),5)</f>
        <v>304281</v>
      </c>
      <c r="M10" s="7"/>
      <c r="N10" s="15">
        <f t="shared" si="0"/>
        <v>354391</v>
      </c>
    </row>
    <row r="11" spans="1:14" x14ac:dyDescent="0.25">
      <c r="A11" s="29"/>
      <c r="B11" s="29"/>
      <c r="C11" s="29" t="s">
        <v>79</v>
      </c>
      <c r="D11" s="29"/>
      <c r="E11" s="29"/>
      <c r="F11" s="30">
        <v>31670</v>
      </c>
      <c r="G11" s="31"/>
      <c r="H11" s="30"/>
      <c r="I11" s="31"/>
      <c r="J11" s="30"/>
      <c r="K11" s="31"/>
      <c r="L11" s="30">
        <v>296181</v>
      </c>
      <c r="M11" s="30"/>
      <c r="N11" s="30">
        <f>SUM(F11:L11)</f>
        <v>327851</v>
      </c>
    </row>
    <row r="12" spans="1:14" ht="16.5" thickBot="1" x14ac:dyDescent="0.3">
      <c r="A12" s="29"/>
      <c r="B12" s="29"/>
      <c r="C12" s="29" t="s">
        <v>80</v>
      </c>
      <c r="D12" s="29"/>
      <c r="E12" s="29"/>
      <c r="F12" s="33">
        <f>F10-F11</f>
        <v>9636</v>
      </c>
      <c r="G12" s="34"/>
      <c r="H12" s="45">
        <f>H10-H11</f>
        <v>3529</v>
      </c>
      <c r="I12" s="34"/>
      <c r="J12" s="45">
        <f>J10-J11</f>
        <v>5275</v>
      </c>
      <c r="K12" s="34"/>
      <c r="L12" s="45">
        <f>L10-L11</f>
        <v>8100</v>
      </c>
      <c r="M12" s="34"/>
      <c r="N12" s="45">
        <f>N10-N11</f>
        <v>26540</v>
      </c>
    </row>
    <row r="13" spans="1:14" s="19" customFormat="1" x14ac:dyDescent="0.25">
      <c r="A13" s="29"/>
      <c r="B13" s="29"/>
      <c r="C13" s="29"/>
      <c r="D13" s="29"/>
      <c r="E13" s="29"/>
      <c r="F13" s="35"/>
      <c r="G13" s="35"/>
      <c r="H13" s="35"/>
      <c r="I13" s="35"/>
      <c r="J13" s="35"/>
      <c r="K13" s="35"/>
      <c r="L13" s="35"/>
      <c r="M13" s="35"/>
      <c r="N13" s="35"/>
    </row>
    <row r="14" spans="1:14" x14ac:dyDescent="0.25">
      <c r="A14" s="28"/>
      <c r="B14" s="28"/>
      <c r="C14" s="32" t="s">
        <v>81</v>
      </c>
      <c r="D14" s="28"/>
      <c r="E14" s="28"/>
      <c r="F14" s="36">
        <f>F10/N10</f>
        <v>0.11655487865098155</v>
      </c>
      <c r="G14" s="36"/>
      <c r="H14" s="36">
        <f>H10/N10</f>
        <v>9.9579278254808955E-3</v>
      </c>
      <c r="I14" s="36"/>
      <c r="J14" s="36">
        <f>J10/N10</f>
        <v>1.4884689509609443E-2</v>
      </c>
      <c r="K14" s="36"/>
      <c r="L14" s="36">
        <f>L10/N10</f>
        <v>0.85860250401392813</v>
      </c>
      <c r="M14" s="36"/>
      <c r="N14" s="37">
        <v>1</v>
      </c>
    </row>
  </sheetData>
  <printOptions horizontalCentered="1"/>
  <pageMargins left="0.7" right="0.7" top="0.75" bottom="0.75" header="0.1" footer="0.3"/>
  <pageSetup scale="66" orientation="landscape" horizontalDpi="300" verticalDpi="300" r:id="rId1"/>
  <headerFooter>
    <oddHeader>&amp;L&amp;"Arial,Bold"&amp;12 11:44 AM
&amp;"Arial,Bold"&amp;12 04/24/22
&amp;"Arial,Bold"&amp;12 Accrual Basis&amp;C&amp;"Arial,Bold"&amp;12 Wild Oak Saddle Club
&amp;"Arial,Bold"&amp;14 Profit &amp;&amp; Loss by Class
&amp;"Arial,Bold"&amp;10 January through March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3073" r:id="rId4" name="FILTER"/>
      </mc:Fallback>
    </mc:AlternateContent>
    <mc:AlternateContent xmlns:mc="http://schemas.openxmlformats.org/markup-compatibility/2006">
      <mc:Choice Requires="x14">
        <control shapeId="307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3074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6BE16-BC43-4B36-BC5A-19BE9FA25ACD}">
  <sheetPr codeName="Sheet4">
    <pageSetUpPr fitToPage="1"/>
  </sheetPr>
  <dimension ref="A1:N14"/>
  <sheetViews>
    <sheetView workbookViewId="0">
      <selection activeCell="I17" sqref="I17"/>
    </sheetView>
  </sheetViews>
  <sheetFormatPr defaultRowHeight="15.75" x14ac:dyDescent="0.25"/>
  <cols>
    <col min="1" max="4" width="3" style="19" customWidth="1"/>
    <col min="5" max="5" width="36" style="19" customWidth="1"/>
    <col min="6" max="6" width="19.140625" bestFit="1" customWidth="1"/>
    <col min="7" max="7" width="2.28515625" customWidth="1"/>
    <col min="8" max="8" width="24.5703125" bestFit="1" customWidth="1"/>
    <col min="9" max="9" width="2.28515625" customWidth="1"/>
    <col min="10" max="10" width="14.85546875" bestFit="1" customWidth="1"/>
    <col min="11" max="11" width="2.28515625" customWidth="1"/>
    <col min="12" max="12" width="20.28515625" bestFit="1" customWidth="1"/>
    <col min="13" max="13" width="2.28515625" customWidth="1"/>
    <col min="14" max="14" width="9.5703125" bestFit="1" customWidth="1"/>
  </cols>
  <sheetData>
    <row r="1" spans="1:14" s="23" customFormat="1" ht="16.5" thickBot="1" x14ac:dyDescent="0.3">
      <c r="A1" s="20"/>
      <c r="B1" s="20"/>
      <c r="C1" s="20"/>
      <c r="D1" s="20"/>
      <c r="E1" s="20"/>
      <c r="F1" s="27" t="s">
        <v>78</v>
      </c>
      <c r="G1" s="22"/>
      <c r="H1" s="27" t="s">
        <v>77</v>
      </c>
      <c r="I1" s="22"/>
      <c r="J1" s="27" t="s">
        <v>76</v>
      </c>
      <c r="K1" s="22"/>
      <c r="L1" s="27" t="s">
        <v>75</v>
      </c>
      <c r="M1" s="22"/>
      <c r="N1" s="27" t="s">
        <v>0</v>
      </c>
    </row>
    <row r="2" spans="1:14" ht="16.5" thickTop="1" x14ac:dyDescent="0.25">
      <c r="A2" s="2"/>
      <c r="B2" s="2" t="s">
        <v>8</v>
      </c>
      <c r="C2" s="2"/>
      <c r="D2" s="2"/>
      <c r="E2" s="2"/>
      <c r="F2" s="6"/>
      <c r="G2" s="7"/>
      <c r="H2" s="6"/>
      <c r="I2" s="7"/>
      <c r="J2" s="6"/>
      <c r="K2" s="7"/>
      <c r="L2" s="6"/>
      <c r="M2" s="7"/>
      <c r="N2" s="6"/>
    </row>
    <row r="3" spans="1:14" x14ac:dyDescent="0.25">
      <c r="A3" s="2"/>
      <c r="B3" s="2"/>
      <c r="C3" s="2"/>
      <c r="D3" s="2" t="s">
        <v>9</v>
      </c>
      <c r="E3" s="2"/>
      <c r="F3" s="6"/>
      <c r="G3" s="7"/>
      <c r="H3" s="6"/>
      <c r="I3" s="7"/>
      <c r="J3" s="6"/>
      <c r="K3" s="7"/>
      <c r="L3" s="6"/>
      <c r="M3" s="7"/>
      <c r="N3" s="6"/>
    </row>
    <row r="4" spans="1:14" x14ac:dyDescent="0.25">
      <c r="A4" s="2"/>
      <c r="B4" s="2"/>
      <c r="C4" s="2"/>
      <c r="D4" s="2"/>
      <c r="E4" s="2" t="s">
        <v>10</v>
      </c>
      <c r="F4" s="6">
        <v>0</v>
      </c>
      <c r="G4" s="7"/>
      <c r="H4" s="6">
        <v>0</v>
      </c>
      <c r="I4" s="7"/>
      <c r="J4" s="6">
        <v>0</v>
      </c>
      <c r="K4" s="7"/>
      <c r="L4" s="6">
        <v>63250</v>
      </c>
      <c r="M4" s="7"/>
      <c r="N4" s="6">
        <f t="shared" ref="N4:N10" si="0">ROUND(SUM(F4:L4),5)</f>
        <v>63250</v>
      </c>
    </row>
    <row r="5" spans="1:14" x14ac:dyDescent="0.25">
      <c r="A5" s="2"/>
      <c r="B5" s="2"/>
      <c r="C5" s="2"/>
      <c r="D5" s="2"/>
      <c r="E5" s="2" t="s">
        <v>11</v>
      </c>
      <c r="F5" s="6">
        <v>18949</v>
      </c>
      <c r="G5" s="7"/>
      <c r="H5" s="6">
        <v>2151</v>
      </c>
      <c r="I5" s="7"/>
      <c r="J5" s="6">
        <v>1850</v>
      </c>
      <c r="K5" s="7"/>
      <c r="L5" s="6">
        <v>39939</v>
      </c>
      <c r="M5" s="7"/>
      <c r="N5" s="6">
        <f t="shared" si="0"/>
        <v>62889</v>
      </c>
    </row>
    <row r="6" spans="1:14" x14ac:dyDescent="0.25">
      <c r="A6" s="2"/>
      <c r="B6" s="2"/>
      <c r="C6" s="2"/>
      <c r="D6" s="2"/>
      <c r="E6" s="2" t="s">
        <v>12</v>
      </c>
      <c r="F6" s="6">
        <v>6841</v>
      </c>
      <c r="G6" s="7"/>
      <c r="H6" s="6">
        <v>0</v>
      </c>
      <c r="I6" s="7"/>
      <c r="J6" s="6">
        <v>25</v>
      </c>
      <c r="K6" s="7"/>
      <c r="L6" s="6">
        <v>8115</v>
      </c>
      <c r="M6" s="7"/>
      <c r="N6" s="6">
        <f t="shared" si="0"/>
        <v>14981</v>
      </c>
    </row>
    <row r="7" spans="1:14" x14ac:dyDescent="0.25">
      <c r="A7" s="2"/>
      <c r="B7" s="2"/>
      <c r="C7" s="2"/>
      <c r="D7" s="2"/>
      <c r="E7" s="2" t="s">
        <v>13</v>
      </c>
      <c r="F7" s="6">
        <v>5374</v>
      </c>
      <c r="G7" s="7"/>
      <c r="H7" s="6">
        <v>0</v>
      </c>
      <c r="I7" s="7"/>
      <c r="J7" s="6">
        <v>0</v>
      </c>
      <c r="K7" s="7"/>
      <c r="L7" s="6">
        <v>1503</v>
      </c>
      <c r="M7" s="7"/>
      <c r="N7" s="6">
        <f t="shared" si="0"/>
        <v>6877</v>
      </c>
    </row>
    <row r="8" spans="1:14" x14ac:dyDescent="0.25">
      <c r="A8" s="2"/>
      <c r="B8" s="2"/>
      <c r="C8" s="2"/>
      <c r="D8" s="2"/>
      <c r="E8" s="2" t="s">
        <v>14</v>
      </c>
      <c r="F8" s="6">
        <v>1200</v>
      </c>
      <c r="G8" s="7"/>
      <c r="H8" s="6">
        <v>0</v>
      </c>
      <c r="I8" s="7"/>
      <c r="J8" s="6">
        <v>0</v>
      </c>
      <c r="K8" s="7"/>
      <c r="L8" s="6">
        <v>0</v>
      </c>
      <c r="M8" s="7"/>
      <c r="N8" s="6">
        <f t="shared" si="0"/>
        <v>1200</v>
      </c>
    </row>
    <row r="9" spans="1:14" ht="16.5" thickBot="1" x14ac:dyDescent="0.3">
      <c r="A9" s="2"/>
      <c r="B9" s="2"/>
      <c r="C9" s="2"/>
      <c r="D9" s="2"/>
      <c r="E9" s="2" t="s">
        <v>15</v>
      </c>
      <c r="F9" s="6">
        <v>875</v>
      </c>
      <c r="G9" s="7"/>
      <c r="H9" s="6">
        <v>0</v>
      </c>
      <c r="I9" s="7"/>
      <c r="J9" s="6">
        <v>0</v>
      </c>
      <c r="K9" s="7"/>
      <c r="L9" s="6">
        <v>178</v>
      </c>
      <c r="M9" s="7"/>
      <c r="N9" s="6">
        <f t="shared" si="0"/>
        <v>1053</v>
      </c>
    </row>
    <row r="10" spans="1:14" x14ac:dyDescent="0.25">
      <c r="A10" s="2"/>
      <c r="B10" s="2"/>
      <c r="C10" s="2"/>
      <c r="D10" s="2" t="s">
        <v>16</v>
      </c>
      <c r="E10" s="2"/>
      <c r="F10" s="15">
        <f>ROUND(SUM(F3:F9),5)</f>
        <v>33239</v>
      </c>
      <c r="G10" s="7"/>
      <c r="H10" s="15">
        <f>ROUND(SUM(H3:H9),5)</f>
        <v>2151</v>
      </c>
      <c r="I10" s="7"/>
      <c r="J10" s="15">
        <f>ROUND(SUM(J3:J9),5)</f>
        <v>1875</v>
      </c>
      <c r="K10" s="7"/>
      <c r="L10" s="15">
        <f>ROUND(SUM(L3:L9),5)</f>
        <v>112985</v>
      </c>
      <c r="M10" s="7"/>
      <c r="N10" s="15">
        <f t="shared" si="0"/>
        <v>150250</v>
      </c>
    </row>
    <row r="11" spans="1:14" x14ac:dyDescent="0.25">
      <c r="A11" s="39"/>
      <c r="B11" s="39"/>
      <c r="C11" s="39" t="s">
        <v>79</v>
      </c>
      <c r="D11" s="39"/>
      <c r="E11" s="39"/>
      <c r="F11" s="40">
        <v>14252</v>
      </c>
      <c r="G11" s="41"/>
      <c r="H11" s="40"/>
      <c r="I11" s="41"/>
      <c r="J11" s="40"/>
      <c r="K11" s="41"/>
      <c r="L11" s="40">
        <v>107452</v>
      </c>
      <c r="M11" s="40"/>
      <c r="N11" s="40">
        <f>SUM(F11:L11)</f>
        <v>121704</v>
      </c>
    </row>
    <row r="12" spans="1:14" ht="16.5" thickBot="1" x14ac:dyDescent="0.3">
      <c r="A12" s="39"/>
      <c r="B12" s="39"/>
      <c r="C12" s="39" t="s">
        <v>80</v>
      </c>
      <c r="D12" s="39"/>
      <c r="E12" s="39"/>
      <c r="F12" s="45">
        <f>F10-F11</f>
        <v>18987</v>
      </c>
      <c r="G12" s="46"/>
      <c r="H12" s="45">
        <f>H10-H11</f>
        <v>2151</v>
      </c>
      <c r="I12" s="46"/>
      <c r="J12" s="45">
        <f>J10-J11</f>
        <v>1875</v>
      </c>
      <c r="K12" s="46"/>
      <c r="L12" s="45">
        <f>L10-L11</f>
        <v>5533</v>
      </c>
      <c r="M12" s="46"/>
      <c r="N12" s="45">
        <f>N10-N11</f>
        <v>28546</v>
      </c>
    </row>
    <row r="13" spans="1:14" s="19" customFormat="1" x14ac:dyDescent="0.25">
      <c r="A13" s="39"/>
      <c r="B13" s="39"/>
      <c r="C13" s="39"/>
      <c r="D13" s="39"/>
      <c r="E13" s="39"/>
      <c r="F13" s="47"/>
      <c r="G13" s="47"/>
      <c r="H13" s="47"/>
      <c r="I13" s="47"/>
      <c r="J13" s="47"/>
      <c r="K13" s="47"/>
      <c r="L13" s="47"/>
      <c r="M13" s="47"/>
      <c r="N13" s="47"/>
    </row>
    <row r="14" spans="1:14" x14ac:dyDescent="0.25">
      <c r="A14" s="38"/>
      <c r="B14" s="38"/>
      <c r="C14" s="44" t="s">
        <v>81</v>
      </c>
      <c r="D14" s="38"/>
      <c r="E14" s="38"/>
      <c r="F14" s="48">
        <f>F10/N10</f>
        <v>0.22122462562396006</v>
      </c>
      <c r="G14" s="48"/>
      <c r="H14" s="48">
        <f>H10/N10</f>
        <v>1.4316139767054908E-2</v>
      </c>
      <c r="I14" s="48"/>
      <c r="J14" s="48">
        <f>J10/N10</f>
        <v>1.2479201331114808E-2</v>
      </c>
      <c r="K14" s="48"/>
      <c r="L14" s="48">
        <f>L10/N10</f>
        <v>0.75198003327787022</v>
      </c>
      <c r="M14" s="48"/>
      <c r="N14" s="49">
        <v>1</v>
      </c>
    </row>
  </sheetData>
  <printOptions horizontalCentered="1"/>
  <pageMargins left="0.7" right="0.7" top="0.75" bottom="0.75" header="0.1" footer="0.3"/>
  <pageSetup scale="66" orientation="landscape" horizontalDpi="300" verticalDpi="300" r:id="rId1"/>
  <headerFooter>
    <oddHeader>&amp;L&amp;"Arial,Bold"&amp;12 11:46 AM
&amp;"Arial,Bold"&amp;12 04/24/22
&amp;"Arial,Bold"&amp;12 Accrual Basis&amp;C&amp;"Arial,Bold"&amp;12 Wild Oak Saddle Club
&amp;"Arial,Bold"&amp;14 Profit &amp;&amp; Loss by Class
&amp;"Arial,Bold"&amp;10 March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DA061-27DC-40BE-9E9C-DE7561D04D94}">
  <sheetPr codeName="Sheet2">
    <pageSetUpPr fitToPage="1"/>
  </sheetPr>
  <dimension ref="A1:K22"/>
  <sheetViews>
    <sheetView tabSelected="1" workbookViewId="0">
      <selection activeCell="G29" sqref="G29"/>
    </sheetView>
  </sheetViews>
  <sheetFormatPr defaultRowHeight="15.75" x14ac:dyDescent="0.25"/>
  <cols>
    <col min="1" max="3" width="3" style="19" customWidth="1"/>
    <col min="4" max="4" width="27.85546875" style="19" customWidth="1"/>
    <col min="5" max="5" width="12.140625" bestFit="1" customWidth="1"/>
    <col min="6" max="6" width="2.28515625" customWidth="1"/>
    <col min="7" max="7" width="12.140625" bestFit="1" customWidth="1"/>
    <col min="8" max="8" width="2.28515625" customWidth="1"/>
    <col min="9" max="9" width="11.7109375" bestFit="1" customWidth="1"/>
    <col min="10" max="10" width="2.28515625" customWidth="1"/>
    <col min="11" max="11" width="12.7109375" bestFit="1" customWidth="1"/>
  </cols>
  <sheetData>
    <row r="1" spans="1:11" ht="16.5" thickBot="1" x14ac:dyDescent="0.3">
      <c r="A1" s="2"/>
      <c r="B1" s="2"/>
      <c r="C1" s="2"/>
      <c r="D1" s="2"/>
      <c r="E1" s="26"/>
      <c r="F1" s="3"/>
      <c r="G1" s="26"/>
      <c r="H1" s="3"/>
      <c r="I1" s="26"/>
      <c r="J1" s="3"/>
      <c r="K1" s="26"/>
    </row>
    <row r="2" spans="1:11" s="23" customFormat="1" ht="17.25" thickTop="1" thickBot="1" x14ac:dyDescent="0.3">
      <c r="A2" s="20"/>
      <c r="B2" s="20"/>
      <c r="C2" s="20"/>
      <c r="D2" s="20"/>
      <c r="E2" s="21" t="s">
        <v>74</v>
      </c>
      <c r="F2" s="22"/>
      <c r="G2" s="21" t="s">
        <v>73</v>
      </c>
      <c r="H2" s="22"/>
      <c r="I2" s="21" t="s">
        <v>72</v>
      </c>
      <c r="J2" s="22"/>
      <c r="K2" s="21" t="s">
        <v>71</v>
      </c>
    </row>
    <row r="3" spans="1:11" ht="16.5" thickTop="1" x14ac:dyDescent="0.25">
      <c r="A3" s="2" t="s">
        <v>70</v>
      </c>
      <c r="B3" s="2"/>
      <c r="C3" s="2"/>
      <c r="D3" s="2"/>
      <c r="E3" s="6"/>
      <c r="F3" s="7"/>
      <c r="G3" s="6"/>
      <c r="H3" s="7"/>
      <c r="I3" s="6"/>
      <c r="J3" s="7"/>
      <c r="K3" s="8"/>
    </row>
    <row r="4" spans="1:11" x14ac:dyDescent="0.25">
      <c r="A4" s="2"/>
      <c r="B4" s="2" t="s">
        <v>69</v>
      </c>
      <c r="C4" s="2"/>
      <c r="D4" s="2"/>
      <c r="E4" s="6"/>
      <c r="F4" s="7"/>
      <c r="G4" s="6"/>
      <c r="H4" s="7"/>
      <c r="I4" s="6"/>
      <c r="J4" s="7"/>
      <c r="K4" s="8"/>
    </row>
    <row r="5" spans="1:11" x14ac:dyDescent="0.25">
      <c r="A5" s="2"/>
      <c r="B5" s="2"/>
      <c r="C5" s="2" t="s">
        <v>68</v>
      </c>
      <c r="D5" s="2"/>
      <c r="E5" s="6">
        <v>270606</v>
      </c>
      <c r="F5" s="7"/>
      <c r="G5" s="6">
        <v>439343</v>
      </c>
      <c r="H5" s="7"/>
      <c r="I5" s="6">
        <f>ROUND((E5-G5),5)</f>
        <v>-168737</v>
      </c>
      <c r="J5" s="7"/>
      <c r="K5" s="8">
        <f>ROUND(IF(E5=0, IF(G5=0, 0, SIGN(-G5)), IF(G5=0, SIGN(E5), (E5-G5)/ABS(G5))),5)</f>
        <v>-0.38407000000000002</v>
      </c>
    </row>
    <row r="6" spans="1:11" x14ac:dyDescent="0.25">
      <c r="A6" s="2"/>
      <c r="B6" s="2"/>
      <c r="C6" s="2" t="s">
        <v>67</v>
      </c>
      <c r="D6" s="2"/>
      <c r="E6" s="6">
        <v>120583</v>
      </c>
      <c r="F6" s="7"/>
      <c r="G6" s="6">
        <v>86558</v>
      </c>
      <c r="H6" s="7"/>
      <c r="I6" s="6">
        <f>ROUND((E6-G6),5)</f>
        <v>34025</v>
      </c>
      <c r="J6" s="7"/>
      <c r="K6" s="8">
        <f>ROUND(IF(E6=0, IF(G6=0, 0, SIGN(-G6)), IF(G6=0, SIGN(E6), (E6-G6)/ABS(G6))),5)</f>
        <v>0.39308999999999999</v>
      </c>
    </row>
    <row r="7" spans="1:11" ht="16.5" thickBot="1" x14ac:dyDescent="0.3">
      <c r="A7" s="2"/>
      <c r="B7" s="2"/>
      <c r="C7" s="2" t="s">
        <v>66</v>
      </c>
      <c r="D7" s="2"/>
      <c r="E7" s="13">
        <v>37727</v>
      </c>
      <c r="F7" s="7"/>
      <c r="G7" s="13">
        <v>114626</v>
      </c>
      <c r="H7" s="7"/>
      <c r="I7" s="13">
        <f>ROUND((E7-G7),5)</f>
        <v>-76899</v>
      </c>
      <c r="J7" s="7"/>
      <c r="K7" s="14">
        <f>ROUND(IF(E7=0, IF(G7=0, 0, SIGN(-G7)), IF(G7=0, SIGN(E7), (E7-G7)/ABS(G7))),5)</f>
        <v>-0.67086999999999997</v>
      </c>
    </row>
    <row r="8" spans="1:11" x14ac:dyDescent="0.25">
      <c r="A8" s="2"/>
      <c r="B8" s="2" t="s">
        <v>65</v>
      </c>
      <c r="C8" s="2"/>
      <c r="D8" s="2"/>
      <c r="E8" s="6">
        <f>ROUND(SUM(E4:E7),5)</f>
        <v>428916</v>
      </c>
      <c r="F8" s="7"/>
      <c r="G8" s="6">
        <f>ROUND(SUM(G4:G7),5)</f>
        <v>640527</v>
      </c>
      <c r="H8" s="7"/>
      <c r="I8" s="6">
        <f>ROUND((E8-G8),5)</f>
        <v>-211611</v>
      </c>
      <c r="J8" s="7"/>
      <c r="K8" s="8">
        <f>ROUND(IF(E8=0, IF(G8=0, 0, SIGN(-G8)), IF(G8=0, SIGN(E8), (E8-G8)/ABS(G8))),5)</f>
        <v>-0.33037</v>
      </c>
    </row>
    <row r="9" spans="1:11" x14ac:dyDescent="0.25">
      <c r="A9" s="2"/>
      <c r="B9" s="2" t="s">
        <v>64</v>
      </c>
      <c r="C9" s="2"/>
      <c r="D9" s="2"/>
      <c r="E9" s="6"/>
      <c r="F9" s="7"/>
      <c r="G9" s="6"/>
      <c r="H9" s="7"/>
      <c r="I9" s="6"/>
      <c r="J9" s="7"/>
      <c r="K9" s="8"/>
    </row>
    <row r="10" spans="1:11" ht="16.5" thickBot="1" x14ac:dyDescent="0.3">
      <c r="A10" s="2"/>
      <c r="B10" s="2"/>
      <c r="C10" s="2" t="s">
        <v>63</v>
      </c>
      <c r="D10" s="2"/>
      <c r="E10" s="6">
        <v>996513</v>
      </c>
      <c r="F10" s="7"/>
      <c r="G10" s="6">
        <v>618322</v>
      </c>
      <c r="H10" s="7"/>
      <c r="I10" s="6">
        <f>ROUND((E10-G10),5)</f>
        <v>378191</v>
      </c>
      <c r="J10" s="7"/>
      <c r="K10" s="8">
        <f>ROUND(IF(E10=0, IF(G10=0, 0, SIGN(-G10)), IF(G10=0, SIGN(E10), (E10-G10)/ABS(G10))),5)</f>
        <v>0.61163999999999996</v>
      </c>
    </row>
    <row r="11" spans="1:11" ht="16.5" thickBot="1" x14ac:dyDescent="0.3">
      <c r="A11" s="2"/>
      <c r="B11" s="2" t="s">
        <v>62</v>
      </c>
      <c r="C11" s="2"/>
      <c r="D11" s="2"/>
      <c r="E11" s="15">
        <f>ROUND(SUM(E9:E10),5)</f>
        <v>996513</v>
      </c>
      <c r="F11" s="7"/>
      <c r="G11" s="15">
        <f>ROUND(SUM(G9:G10),5)</f>
        <v>618322</v>
      </c>
      <c r="H11" s="7"/>
      <c r="I11" s="15">
        <f>ROUND((E11-G11),5)</f>
        <v>378191</v>
      </c>
      <c r="J11" s="7"/>
      <c r="K11" s="16">
        <f>ROUND(IF(E11=0, IF(G11=0, 0, SIGN(-G11)), IF(G11=0, SIGN(E11), (E11-G11)/ABS(G11))),5)</f>
        <v>0.61163999999999996</v>
      </c>
    </row>
    <row r="12" spans="1:11" s="19" customFormat="1" ht="16.5" thickBot="1" x14ac:dyDescent="0.3">
      <c r="A12" s="2" t="s">
        <v>61</v>
      </c>
      <c r="B12" s="2"/>
      <c r="C12" s="2"/>
      <c r="D12" s="2"/>
      <c r="E12" s="17">
        <f>ROUND(E3+E8+E11,5)</f>
        <v>1425429</v>
      </c>
      <c r="F12" s="2"/>
      <c r="G12" s="17">
        <f>ROUND(G3+G8+G11,5)</f>
        <v>1258849</v>
      </c>
      <c r="H12" s="2"/>
      <c r="I12" s="17">
        <f>ROUND((E12-G12),5)</f>
        <v>166580</v>
      </c>
      <c r="J12" s="2"/>
      <c r="K12" s="18">
        <f>ROUND(IF(E12=0, IF(G12=0, 0, SIGN(-G12)), IF(G12=0, SIGN(E12), (E12-G12)/ABS(G12))),5)</f>
        <v>0.13233</v>
      </c>
    </row>
    <row r="13" spans="1:11" ht="16.5" thickTop="1" x14ac:dyDescent="0.25">
      <c r="A13" s="2" t="s">
        <v>60</v>
      </c>
      <c r="B13" s="2"/>
      <c r="C13" s="2"/>
      <c r="D13" s="2"/>
      <c r="E13" s="6"/>
      <c r="F13" s="7"/>
      <c r="G13" s="6"/>
      <c r="H13" s="7"/>
      <c r="I13" s="6"/>
      <c r="J13" s="7"/>
      <c r="K13" s="8"/>
    </row>
    <row r="14" spans="1:11" x14ac:dyDescent="0.25">
      <c r="A14" s="2"/>
      <c r="B14" s="2" t="s">
        <v>59</v>
      </c>
      <c r="C14" s="2"/>
      <c r="D14" s="2"/>
      <c r="E14" s="6"/>
      <c r="F14" s="7"/>
      <c r="G14" s="6"/>
      <c r="H14" s="7"/>
      <c r="I14" s="6"/>
      <c r="J14" s="7"/>
      <c r="K14" s="8"/>
    </row>
    <row r="15" spans="1:11" x14ac:dyDescent="0.25">
      <c r="A15" s="2"/>
      <c r="B15" s="2"/>
      <c r="C15" s="2" t="s">
        <v>58</v>
      </c>
      <c r="D15" s="2"/>
      <c r="E15" s="6"/>
      <c r="F15" s="7"/>
      <c r="G15" s="6"/>
      <c r="H15" s="7"/>
      <c r="I15" s="6"/>
      <c r="J15" s="7"/>
      <c r="K15" s="8"/>
    </row>
    <row r="16" spans="1:11" x14ac:dyDescent="0.25">
      <c r="A16" s="2"/>
      <c r="B16" s="2"/>
      <c r="C16" s="2"/>
      <c r="D16" s="2" t="s">
        <v>57</v>
      </c>
      <c r="E16" s="6">
        <v>12218</v>
      </c>
      <c r="F16" s="7"/>
      <c r="G16" s="6">
        <v>11305</v>
      </c>
      <c r="H16" s="7"/>
      <c r="I16" s="6">
        <f t="shared" ref="I16:I21" si="0">ROUND((E16-G16),5)</f>
        <v>913</v>
      </c>
      <c r="J16" s="7"/>
      <c r="K16" s="8">
        <f t="shared" ref="K16:K21" si="1">ROUND(IF(E16=0, IF(G16=0, 0, SIGN(-G16)), IF(G16=0, SIGN(E16), (E16-G16)/ABS(G16))),5)</f>
        <v>8.0759999999999998E-2</v>
      </c>
    </row>
    <row r="17" spans="1:11" ht="16.5" thickBot="1" x14ac:dyDescent="0.3">
      <c r="A17" s="2"/>
      <c r="B17" s="2"/>
      <c r="C17" s="2"/>
      <c r="D17" s="2" t="s">
        <v>56</v>
      </c>
      <c r="E17" s="6">
        <v>14777</v>
      </c>
      <c r="F17" s="7"/>
      <c r="G17" s="6">
        <v>8775</v>
      </c>
      <c r="H17" s="7"/>
      <c r="I17" s="6">
        <f t="shared" si="0"/>
        <v>6002</v>
      </c>
      <c r="J17" s="7"/>
      <c r="K17" s="8">
        <f t="shared" si="1"/>
        <v>0.68398999999999999</v>
      </c>
    </row>
    <row r="18" spans="1:11" ht="16.5" thickBot="1" x14ac:dyDescent="0.3">
      <c r="A18" s="2"/>
      <c r="B18" s="2"/>
      <c r="C18" s="2" t="s">
        <v>55</v>
      </c>
      <c r="D18" s="2"/>
      <c r="E18" s="11">
        <f>ROUND(SUM(E15:E17),5)</f>
        <v>26995</v>
      </c>
      <c r="F18" s="7"/>
      <c r="G18" s="11">
        <f>ROUND(SUM(G15:G17),5)</f>
        <v>20080</v>
      </c>
      <c r="H18" s="7"/>
      <c r="I18" s="11">
        <f t="shared" si="0"/>
        <v>6915</v>
      </c>
      <c r="J18" s="7"/>
      <c r="K18" s="12">
        <f t="shared" si="1"/>
        <v>0.34437000000000001</v>
      </c>
    </row>
    <row r="19" spans="1:11" x14ac:dyDescent="0.25">
      <c r="A19" s="2"/>
      <c r="B19" s="2" t="s">
        <v>54</v>
      </c>
      <c r="C19" s="2"/>
      <c r="D19" s="2"/>
      <c r="E19" s="6">
        <f>ROUND(E14+E18,5)</f>
        <v>26995</v>
      </c>
      <c r="F19" s="7"/>
      <c r="G19" s="6">
        <f>ROUND(G14+G18,5)</f>
        <v>20080</v>
      </c>
      <c r="H19" s="7"/>
      <c r="I19" s="6">
        <f t="shared" si="0"/>
        <v>6915</v>
      </c>
      <c r="J19" s="7"/>
      <c r="K19" s="8">
        <f t="shared" si="1"/>
        <v>0.34437000000000001</v>
      </c>
    </row>
    <row r="20" spans="1:11" ht="16.5" thickBot="1" x14ac:dyDescent="0.3">
      <c r="A20" s="2"/>
      <c r="B20" s="2" t="s">
        <v>53</v>
      </c>
      <c r="C20" s="2"/>
      <c r="D20" s="2"/>
      <c r="E20" s="6">
        <v>1398434</v>
      </c>
      <c r="F20" s="7"/>
      <c r="G20" s="6">
        <v>1238767</v>
      </c>
      <c r="H20" s="7"/>
      <c r="I20" s="6">
        <f t="shared" si="0"/>
        <v>159667</v>
      </c>
      <c r="J20" s="7"/>
      <c r="K20" s="8">
        <f t="shared" si="1"/>
        <v>0.12889</v>
      </c>
    </row>
    <row r="21" spans="1:11" s="19" customFormat="1" ht="16.5" thickBot="1" x14ac:dyDescent="0.3">
      <c r="A21" s="2" t="s">
        <v>52</v>
      </c>
      <c r="B21" s="2"/>
      <c r="C21" s="2"/>
      <c r="D21" s="2"/>
      <c r="E21" s="17">
        <f>ROUND(E13+SUM(E19:E20),5)</f>
        <v>1425429</v>
      </c>
      <c r="F21" s="2"/>
      <c r="G21" s="17">
        <f>ROUND(G13+SUM(G19:G20),5)</f>
        <v>1258847</v>
      </c>
      <c r="H21" s="2"/>
      <c r="I21" s="17">
        <f t="shared" si="0"/>
        <v>166582</v>
      </c>
      <c r="J21" s="2"/>
      <c r="K21" s="18">
        <f t="shared" si="1"/>
        <v>0.13233</v>
      </c>
    </row>
    <row r="22" spans="1:11" ht="16.5" thickTop="1" x14ac:dyDescent="0.25"/>
  </sheetData>
  <printOptions horizontalCentered="1"/>
  <pageMargins left="0.7" right="0.7" top="0.75" bottom="0.75" header="0.1" footer="0.3"/>
  <pageSetup scale="96" orientation="landscape" horizontalDpi="300" verticalDpi="300" r:id="rId1"/>
  <headerFooter>
    <oddHeader>&amp;L&amp;"Arial,Bold"&amp;12 11:41 AM
&amp;"Arial,Bold"&amp;12 04/24/22
&amp;"Arial,Bold"&amp;12 Accrual Basis&amp;C&amp;"Arial,Bold"&amp;12 Wild Oak Saddle Club
&amp;"Arial,Bold"&amp;14 Balance Sheet Prev Year Comparison
&amp;"Arial,Bold"&amp;10 As of March 31,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PL Bud to Act</vt:lpstr>
      <vt:lpstr>Rev by Type- YTD</vt:lpstr>
      <vt:lpstr>Rev by Type- Mar</vt:lpstr>
      <vt:lpstr>Balance sheet</vt:lpstr>
      <vt:lpstr>'PL Bud to Act'!Print_Area</vt:lpstr>
      <vt:lpstr>'Balance sheet'!Print_Titles</vt:lpstr>
      <vt:lpstr>'PL Bud to Act'!Print_Titles</vt:lpstr>
      <vt:lpstr>'Rev by Type- Mar'!Print_Titles</vt:lpstr>
      <vt:lpstr>'Rev by Type- YTD'!Print_Titles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Accountant1</dc:creator>
  <cp:lastModifiedBy>Accountant1</cp:lastModifiedBy>
  <cp:lastPrinted>2022-04-26T15:55:02Z</cp:lastPrinted>
  <dcterms:created xsi:type="dcterms:W3CDTF">2022-04-24T18:35:54Z</dcterms:created>
  <dcterms:modified xsi:type="dcterms:W3CDTF">2022-04-26T15:55:08Z</dcterms:modified>
</cp:coreProperties>
</file>